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defaultThemeVersion="124226"/>
  <mc:AlternateContent xmlns:mc="http://schemas.openxmlformats.org/markup-compatibility/2006">
    <mc:Choice Requires="x15">
      <x15ac:absPath xmlns:x15ac="http://schemas.microsoft.com/office/spreadsheetml/2010/11/ac" url="https://varnamoenergiab-my.sharepoint.com/personal/nicklas_lundin_varnamoenergi_se/Documents/Privat/Jakt/Spillinventering 2023/"/>
    </mc:Choice>
  </mc:AlternateContent>
  <xr:revisionPtr revIDLastSave="0" documentId="8_{D3B0FD17-4853-4B9C-977E-01F60F95B1F6}" xr6:coauthVersionLast="47" xr6:coauthVersionMax="47" xr10:uidLastSave="{00000000-0000-0000-0000-000000000000}"/>
  <bookViews>
    <workbookView xWindow="-120" yWindow="-120" windowWidth="29040" windowHeight="15840" xr2:uid="{00000000-000D-0000-FFFF-FFFF00000000}"/>
  </bookViews>
  <sheets>
    <sheet name="Resultat" sheetId="1" r:id="rId1"/>
    <sheet name="Dataunderlag" sheetId="4" r:id="rId2"/>
    <sheet name="Indata" sheetId="5" r:id="rId3"/>
  </sheets>
  <definedNames>
    <definedName name="_xlnm.Print_Area" localSheetId="0">Resultat!$B$1:$I$112</definedName>
    <definedName name="_xlnm.Print_Titles" localSheetId="0">Resultat!$2:$9</definedName>
    <definedName name="Älg">Dataunderlag!$E$2:$M$98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0" i="1" l="1"/>
  <c r="N10" i="1"/>
  <c r="O10" i="1" s="1"/>
  <c r="L10" i="1" s="1"/>
  <c r="I10" i="1" s="1"/>
  <c r="K10" i="1" s="1"/>
  <c r="I65" i="1"/>
  <c r="I57" i="4" s="1"/>
  <c r="K65" i="1"/>
  <c r="M57" i="4" s="1"/>
  <c r="L65" i="1"/>
  <c r="M65" i="1"/>
  <c r="N57" i="4" s="1"/>
  <c r="N65" i="1"/>
  <c r="O65" i="1" s="1"/>
  <c r="H57" i="4" s="1"/>
  <c r="P65" i="1"/>
  <c r="Q65" i="1"/>
  <c r="R65" i="1"/>
  <c r="S65" i="1"/>
  <c r="V65" i="1"/>
  <c r="W65" i="1"/>
  <c r="AF65" i="1"/>
  <c r="AG65" i="1"/>
  <c r="AM65" i="1"/>
  <c r="I66" i="1"/>
  <c r="I58" i="4" s="1"/>
  <c r="K66" i="1"/>
  <c r="M58" i="4" s="1"/>
  <c r="L66" i="1"/>
  <c r="M66" i="1"/>
  <c r="N58" i="4" s="1"/>
  <c r="N66" i="1"/>
  <c r="O66" i="1" s="1"/>
  <c r="H58" i="4" s="1"/>
  <c r="P66" i="1"/>
  <c r="Q66" i="1"/>
  <c r="R66" i="1"/>
  <c r="S66" i="1"/>
  <c r="V66" i="1"/>
  <c r="W66" i="1"/>
  <c r="AF66" i="1"/>
  <c r="AG66" i="1"/>
  <c r="AM66" i="1"/>
  <c r="I67" i="1"/>
  <c r="I59" i="4" s="1"/>
  <c r="K67" i="1"/>
  <c r="M59" i="4" s="1"/>
  <c r="L67" i="1"/>
  <c r="M67" i="1"/>
  <c r="N59" i="4" s="1"/>
  <c r="N67" i="1"/>
  <c r="O67" i="1" s="1"/>
  <c r="H59" i="4" s="1"/>
  <c r="P67" i="1"/>
  <c r="Q67" i="1"/>
  <c r="R67" i="1"/>
  <c r="S67" i="1"/>
  <c r="V67" i="1"/>
  <c r="W67" i="1"/>
  <c r="AF67" i="1"/>
  <c r="AG67" i="1"/>
  <c r="AM67" i="1"/>
  <c r="I68" i="1"/>
  <c r="I60" i="4" s="1"/>
  <c r="K68" i="1"/>
  <c r="M60" i="4" s="1"/>
  <c r="L68" i="1"/>
  <c r="M68" i="1"/>
  <c r="N60" i="4" s="1"/>
  <c r="N68" i="1"/>
  <c r="O68" i="1" s="1"/>
  <c r="H60" i="4" s="1"/>
  <c r="P68" i="1"/>
  <c r="Q68" i="1"/>
  <c r="R68" i="1"/>
  <c r="S68" i="1"/>
  <c r="V68" i="1"/>
  <c r="W68" i="1"/>
  <c r="AF68" i="1"/>
  <c r="AG68" i="1"/>
  <c r="AM68" i="1"/>
  <c r="I69" i="1"/>
  <c r="I61" i="4" s="1"/>
  <c r="K69" i="1"/>
  <c r="M61" i="4" s="1"/>
  <c r="L69" i="1"/>
  <c r="M69" i="1"/>
  <c r="N61" i="4" s="1"/>
  <c r="N69" i="1"/>
  <c r="O69" i="1" s="1"/>
  <c r="H61" i="4" s="1"/>
  <c r="P69" i="1"/>
  <c r="Q69" i="1"/>
  <c r="R69" i="1"/>
  <c r="S69" i="1"/>
  <c r="V69" i="1"/>
  <c r="W69" i="1"/>
  <c r="AF69" i="1"/>
  <c r="AG69" i="1"/>
  <c r="AM69" i="1"/>
  <c r="I70" i="1"/>
  <c r="I62" i="4" s="1"/>
  <c r="K70" i="1"/>
  <c r="M62" i="4" s="1"/>
  <c r="L70" i="1"/>
  <c r="M70" i="1"/>
  <c r="N62" i="4" s="1"/>
  <c r="N70" i="1"/>
  <c r="O70" i="1" s="1"/>
  <c r="H62" i="4" s="1"/>
  <c r="P70" i="1"/>
  <c r="Q70" i="1"/>
  <c r="R70" i="1"/>
  <c r="S70" i="1"/>
  <c r="V70" i="1"/>
  <c r="W70" i="1"/>
  <c r="AF70" i="1"/>
  <c r="AG70" i="1"/>
  <c r="AM70" i="1"/>
  <c r="I71" i="1"/>
  <c r="I63" i="4" s="1"/>
  <c r="K71" i="1"/>
  <c r="M63" i="4" s="1"/>
  <c r="L71" i="1"/>
  <c r="M71" i="1"/>
  <c r="N63" i="4" s="1"/>
  <c r="N71" i="1"/>
  <c r="O71" i="1" s="1"/>
  <c r="H63" i="4" s="1"/>
  <c r="P71" i="1"/>
  <c r="Q71" i="1"/>
  <c r="R71" i="1"/>
  <c r="S71" i="1"/>
  <c r="V71" i="1"/>
  <c r="W71" i="1"/>
  <c r="AF71" i="1"/>
  <c r="AG71" i="1"/>
  <c r="AM71" i="1"/>
  <c r="I72" i="1"/>
  <c r="I64" i="4" s="1"/>
  <c r="K72" i="1"/>
  <c r="M64" i="4" s="1"/>
  <c r="L72" i="1"/>
  <c r="M72" i="1"/>
  <c r="N64" i="4" s="1"/>
  <c r="N72" i="1"/>
  <c r="O72" i="1" s="1"/>
  <c r="H64" i="4" s="1"/>
  <c r="P72" i="1"/>
  <c r="Q72" i="1"/>
  <c r="R72" i="1"/>
  <c r="S72" i="1"/>
  <c r="V72" i="1"/>
  <c r="W72" i="1"/>
  <c r="AF72" i="1"/>
  <c r="AG72" i="1"/>
  <c r="AM72" i="1"/>
  <c r="I73" i="1"/>
  <c r="I65" i="4" s="1"/>
  <c r="K73" i="1"/>
  <c r="M65" i="4" s="1"/>
  <c r="L73" i="1"/>
  <c r="M73" i="1"/>
  <c r="N65" i="4" s="1"/>
  <c r="N73" i="1"/>
  <c r="O73" i="1" s="1"/>
  <c r="H65" i="4" s="1"/>
  <c r="P73" i="1"/>
  <c r="Q73" i="1"/>
  <c r="R73" i="1"/>
  <c r="S73" i="1"/>
  <c r="V73" i="1"/>
  <c r="W73" i="1"/>
  <c r="AF73" i="1"/>
  <c r="AG73" i="1"/>
  <c r="AM73" i="1"/>
  <c r="I74" i="1"/>
  <c r="I66" i="4" s="1"/>
  <c r="K74" i="1"/>
  <c r="M66" i="4" s="1"/>
  <c r="L74" i="1"/>
  <c r="M74" i="1"/>
  <c r="N74" i="1"/>
  <c r="O74" i="1" s="1"/>
  <c r="H66" i="4" s="1"/>
  <c r="P74" i="1"/>
  <c r="Q74" i="1"/>
  <c r="R74" i="1"/>
  <c r="S74" i="1"/>
  <c r="V74" i="1"/>
  <c r="W74" i="1"/>
  <c r="AF74" i="1"/>
  <c r="AG74" i="1"/>
  <c r="AM74" i="1"/>
  <c r="I75" i="1"/>
  <c r="I67" i="4" s="1"/>
  <c r="K75" i="1"/>
  <c r="M67" i="4" s="1"/>
  <c r="L75" i="1"/>
  <c r="M75" i="1"/>
  <c r="N67" i="4" s="1"/>
  <c r="N75" i="1"/>
  <c r="O75" i="1" s="1"/>
  <c r="H67" i="4" s="1"/>
  <c r="P75" i="1"/>
  <c r="Q75" i="1"/>
  <c r="R75" i="1"/>
  <c r="S75" i="1"/>
  <c r="V75" i="1"/>
  <c r="W75" i="1"/>
  <c r="AF75" i="1"/>
  <c r="AG75" i="1"/>
  <c r="AM75" i="1"/>
  <c r="I76" i="1"/>
  <c r="I68" i="4" s="1"/>
  <c r="K76" i="1"/>
  <c r="M68" i="4" s="1"/>
  <c r="L76" i="1"/>
  <c r="M76" i="1"/>
  <c r="N68" i="4" s="1"/>
  <c r="N76" i="1"/>
  <c r="O76" i="1" s="1"/>
  <c r="H68" i="4" s="1"/>
  <c r="P76" i="1"/>
  <c r="Q76" i="1"/>
  <c r="R76" i="1"/>
  <c r="S76" i="1"/>
  <c r="V76" i="1"/>
  <c r="W76" i="1"/>
  <c r="AF76" i="1"/>
  <c r="AG76" i="1"/>
  <c r="AM76" i="1"/>
  <c r="I77" i="1"/>
  <c r="I69" i="4" s="1"/>
  <c r="K77" i="1"/>
  <c r="M69" i="4" s="1"/>
  <c r="L77" i="1"/>
  <c r="M77" i="1"/>
  <c r="N69" i="4" s="1"/>
  <c r="N77" i="1"/>
  <c r="O77" i="1" s="1"/>
  <c r="H69" i="4" s="1"/>
  <c r="P77" i="1"/>
  <c r="Q77" i="1"/>
  <c r="R77" i="1"/>
  <c r="S77" i="1"/>
  <c r="V77" i="1"/>
  <c r="W77" i="1"/>
  <c r="AF77" i="1"/>
  <c r="AG77" i="1"/>
  <c r="AM77" i="1"/>
  <c r="I78" i="1"/>
  <c r="I70" i="4" s="1"/>
  <c r="K78" i="1"/>
  <c r="M70" i="4" s="1"/>
  <c r="L78" i="1"/>
  <c r="M78" i="1"/>
  <c r="N70" i="4" s="1"/>
  <c r="N78" i="1"/>
  <c r="O78" i="1" s="1"/>
  <c r="H70" i="4" s="1"/>
  <c r="P78" i="1"/>
  <c r="Q78" i="1"/>
  <c r="R78" i="1"/>
  <c r="S78" i="1"/>
  <c r="V78" i="1"/>
  <c r="W78" i="1"/>
  <c r="AF78" i="1"/>
  <c r="AG78" i="1"/>
  <c r="AM78" i="1"/>
  <c r="I79" i="1"/>
  <c r="I71" i="4" s="1"/>
  <c r="K79" i="1"/>
  <c r="M71" i="4" s="1"/>
  <c r="L79" i="1"/>
  <c r="M79" i="1"/>
  <c r="N71" i="4" s="1"/>
  <c r="N79" i="1"/>
  <c r="O79" i="1" s="1"/>
  <c r="H71" i="4" s="1"/>
  <c r="P79" i="1"/>
  <c r="Q79" i="1"/>
  <c r="R79" i="1"/>
  <c r="S79" i="1"/>
  <c r="V79" i="1"/>
  <c r="W79" i="1"/>
  <c r="AF79" i="1"/>
  <c r="AG79" i="1"/>
  <c r="AM79" i="1"/>
  <c r="I80" i="1"/>
  <c r="I72" i="4" s="1"/>
  <c r="K80" i="1"/>
  <c r="M72" i="4" s="1"/>
  <c r="L80" i="1"/>
  <c r="M80" i="1"/>
  <c r="N72" i="4" s="1"/>
  <c r="N80" i="1"/>
  <c r="O80" i="1" s="1"/>
  <c r="H72" i="4" s="1"/>
  <c r="P80" i="1"/>
  <c r="Q80" i="1"/>
  <c r="R80" i="1"/>
  <c r="S80" i="1"/>
  <c r="V80" i="1"/>
  <c r="W80" i="1"/>
  <c r="AF80" i="1"/>
  <c r="AG80" i="1"/>
  <c r="AM80" i="1"/>
  <c r="I81" i="1"/>
  <c r="I73" i="4" s="1"/>
  <c r="K81" i="1"/>
  <c r="M73" i="4" s="1"/>
  <c r="L81" i="1"/>
  <c r="M81" i="1"/>
  <c r="N73" i="4" s="1"/>
  <c r="N81" i="1"/>
  <c r="O81" i="1" s="1"/>
  <c r="H73" i="4" s="1"/>
  <c r="P81" i="1"/>
  <c r="Q81" i="1"/>
  <c r="R81" i="1"/>
  <c r="S81" i="1"/>
  <c r="V81" i="1"/>
  <c r="W81" i="1"/>
  <c r="AF81" i="1"/>
  <c r="AG81" i="1"/>
  <c r="AM81" i="1"/>
  <c r="I82" i="1"/>
  <c r="I74" i="4" s="1"/>
  <c r="K82" i="1"/>
  <c r="M74" i="4" s="1"/>
  <c r="L82" i="1"/>
  <c r="M82" i="1"/>
  <c r="N74" i="4" s="1"/>
  <c r="N82" i="1"/>
  <c r="O82" i="1" s="1"/>
  <c r="H74" i="4" s="1"/>
  <c r="P82" i="1"/>
  <c r="Q82" i="1"/>
  <c r="R82" i="1"/>
  <c r="S82" i="1"/>
  <c r="V82" i="1"/>
  <c r="W82" i="1"/>
  <c r="AF82" i="1"/>
  <c r="AG82" i="1"/>
  <c r="AM82" i="1"/>
  <c r="I83" i="1"/>
  <c r="I75" i="4" s="1"/>
  <c r="K83" i="1"/>
  <c r="M75" i="4" s="1"/>
  <c r="L83" i="1"/>
  <c r="M83" i="1"/>
  <c r="N75" i="4" s="1"/>
  <c r="N83" i="1"/>
  <c r="O83" i="1" s="1"/>
  <c r="H75" i="4" s="1"/>
  <c r="P83" i="1"/>
  <c r="Q83" i="1"/>
  <c r="R83" i="1"/>
  <c r="S83" i="1"/>
  <c r="V83" i="1"/>
  <c r="W83" i="1"/>
  <c r="AF83" i="1"/>
  <c r="AG83" i="1"/>
  <c r="AM83" i="1"/>
  <c r="I84" i="1"/>
  <c r="I76" i="4" s="1"/>
  <c r="K84" i="1"/>
  <c r="M76" i="4" s="1"/>
  <c r="L84" i="1"/>
  <c r="M84" i="1"/>
  <c r="N76" i="4" s="1"/>
  <c r="N84" i="1"/>
  <c r="O84" i="1" s="1"/>
  <c r="H76" i="4" s="1"/>
  <c r="P84" i="1"/>
  <c r="Q84" i="1"/>
  <c r="R84" i="1"/>
  <c r="S84" i="1"/>
  <c r="V84" i="1"/>
  <c r="W84" i="1"/>
  <c r="AF84" i="1"/>
  <c r="AG84" i="1"/>
  <c r="AM84" i="1"/>
  <c r="I85" i="1"/>
  <c r="I77" i="4" s="1"/>
  <c r="K85" i="1"/>
  <c r="M77" i="4" s="1"/>
  <c r="L85" i="1"/>
  <c r="M85" i="1"/>
  <c r="N77" i="4" s="1"/>
  <c r="N85" i="1"/>
  <c r="O85" i="1" s="1"/>
  <c r="H77" i="4" s="1"/>
  <c r="P85" i="1"/>
  <c r="Q85" i="1"/>
  <c r="R85" i="1"/>
  <c r="S85" i="1"/>
  <c r="V85" i="1"/>
  <c r="W85" i="1"/>
  <c r="AF85" i="1"/>
  <c r="AG85" i="1"/>
  <c r="AM85" i="1"/>
  <c r="I86" i="1"/>
  <c r="I78" i="4" s="1"/>
  <c r="K86" i="1"/>
  <c r="M78" i="4" s="1"/>
  <c r="L86" i="1"/>
  <c r="M86" i="1"/>
  <c r="N78" i="4" s="1"/>
  <c r="N86" i="1"/>
  <c r="O86" i="1" s="1"/>
  <c r="H78" i="4" s="1"/>
  <c r="P86" i="1"/>
  <c r="Q86" i="1"/>
  <c r="R86" i="1"/>
  <c r="S86" i="1"/>
  <c r="V86" i="1"/>
  <c r="W86" i="1"/>
  <c r="AF86" i="1"/>
  <c r="AG86" i="1"/>
  <c r="AM86" i="1"/>
  <c r="I87" i="1"/>
  <c r="I79" i="4" s="1"/>
  <c r="K87" i="1"/>
  <c r="M79" i="4" s="1"/>
  <c r="L87" i="1"/>
  <c r="M87" i="1"/>
  <c r="N79" i="4" s="1"/>
  <c r="N87" i="1"/>
  <c r="O87" i="1" s="1"/>
  <c r="H79" i="4" s="1"/>
  <c r="P87" i="1"/>
  <c r="Q87" i="1"/>
  <c r="R87" i="1"/>
  <c r="S87" i="1"/>
  <c r="V87" i="1"/>
  <c r="W87" i="1"/>
  <c r="AF87" i="1"/>
  <c r="AG87" i="1"/>
  <c r="AM87" i="1"/>
  <c r="I88" i="1"/>
  <c r="I80" i="4" s="1"/>
  <c r="K88" i="1"/>
  <c r="M80" i="4" s="1"/>
  <c r="L88" i="1"/>
  <c r="M88" i="1"/>
  <c r="N80" i="4" s="1"/>
  <c r="N88" i="1"/>
  <c r="O88" i="1" s="1"/>
  <c r="H80" i="4" s="1"/>
  <c r="P88" i="1"/>
  <c r="Q88" i="1"/>
  <c r="R88" i="1"/>
  <c r="S88" i="1"/>
  <c r="V88" i="1"/>
  <c r="W88" i="1"/>
  <c r="AF88" i="1"/>
  <c r="AG88" i="1"/>
  <c r="AM88" i="1"/>
  <c r="I89" i="1"/>
  <c r="I81" i="4" s="1"/>
  <c r="K89" i="1"/>
  <c r="M81" i="4" s="1"/>
  <c r="L89" i="1"/>
  <c r="M89" i="1"/>
  <c r="N81" i="4" s="1"/>
  <c r="N89" i="1"/>
  <c r="O89" i="1" s="1"/>
  <c r="H81" i="4" s="1"/>
  <c r="P89" i="1"/>
  <c r="Q89" i="1"/>
  <c r="R89" i="1"/>
  <c r="S89" i="1"/>
  <c r="V89" i="1"/>
  <c r="W89" i="1"/>
  <c r="AF89" i="1"/>
  <c r="AG89" i="1"/>
  <c r="AM89" i="1"/>
  <c r="I90" i="1"/>
  <c r="I82" i="4" s="1"/>
  <c r="K90" i="1"/>
  <c r="M82" i="4" s="1"/>
  <c r="L90" i="1"/>
  <c r="M90" i="1"/>
  <c r="N82" i="4" s="1"/>
  <c r="N90" i="1"/>
  <c r="O90" i="1" s="1"/>
  <c r="H82" i="4" s="1"/>
  <c r="P90" i="1"/>
  <c r="Q90" i="1"/>
  <c r="R90" i="1"/>
  <c r="S90" i="1"/>
  <c r="V90" i="1"/>
  <c r="W90" i="1"/>
  <c r="AF90" i="1"/>
  <c r="AG90" i="1"/>
  <c r="AM90" i="1"/>
  <c r="I91" i="1"/>
  <c r="I83" i="4" s="1"/>
  <c r="K91" i="1"/>
  <c r="M83" i="4" s="1"/>
  <c r="L91" i="1"/>
  <c r="M91" i="1"/>
  <c r="N83" i="4" s="1"/>
  <c r="N91" i="1"/>
  <c r="O91" i="1" s="1"/>
  <c r="H83" i="4" s="1"/>
  <c r="P91" i="1"/>
  <c r="Q91" i="1"/>
  <c r="R91" i="1"/>
  <c r="S91" i="1"/>
  <c r="V91" i="1"/>
  <c r="W91" i="1"/>
  <c r="AF91" i="1"/>
  <c r="AG91" i="1"/>
  <c r="AM91" i="1"/>
  <c r="I92" i="1"/>
  <c r="I84" i="4" s="1"/>
  <c r="K92" i="1"/>
  <c r="M84" i="4" s="1"/>
  <c r="L92" i="1"/>
  <c r="M92" i="1"/>
  <c r="N84" i="4" s="1"/>
  <c r="N92" i="1"/>
  <c r="O92" i="1" s="1"/>
  <c r="H84" i="4" s="1"/>
  <c r="P92" i="1"/>
  <c r="Q92" i="1"/>
  <c r="R92" i="1"/>
  <c r="S92" i="1"/>
  <c r="V92" i="1"/>
  <c r="W92" i="1"/>
  <c r="AF92" i="1"/>
  <c r="AG92" i="1"/>
  <c r="AM92" i="1"/>
  <c r="I93" i="1"/>
  <c r="I85" i="4" s="1"/>
  <c r="K93" i="1"/>
  <c r="M85" i="4" s="1"/>
  <c r="L93" i="1"/>
  <c r="M93" i="1"/>
  <c r="N85" i="4" s="1"/>
  <c r="N93" i="1"/>
  <c r="O93" i="1" s="1"/>
  <c r="H85" i="4" s="1"/>
  <c r="P93" i="1"/>
  <c r="Q93" i="1"/>
  <c r="R93" i="1"/>
  <c r="S93" i="1"/>
  <c r="V93" i="1"/>
  <c r="W93" i="1"/>
  <c r="AF93" i="1"/>
  <c r="AG93" i="1"/>
  <c r="AM93" i="1"/>
  <c r="I94" i="1"/>
  <c r="I86" i="4" s="1"/>
  <c r="K94" i="1"/>
  <c r="M86" i="4" s="1"/>
  <c r="L94" i="1"/>
  <c r="M94" i="1"/>
  <c r="N86" i="4" s="1"/>
  <c r="N94" i="1"/>
  <c r="O94" i="1" s="1"/>
  <c r="H86" i="4" s="1"/>
  <c r="P94" i="1"/>
  <c r="Q94" i="1"/>
  <c r="R94" i="1"/>
  <c r="S94" i="1"/>
  <c r="V94" i="1"/>
  <c r="W94" i="1"/>
  <c r="AF94" i="1"/>
  <c r="AG94" i="1"/>
  <c r="AM94" i="1"/>
  <c r="I95" i="1"/>
  <c r="I87" i="4" s="1"/>
  <c r="K95" i="1"/>
  <c r="M87" i="4" s="1"/>
  <c r="L95" i="1"/>
  <c r="M95" i="1"/>
  <c r="N87" i="4" s="1"/>
  <c r="N95" i="1"/>
  <c r="O95" i="1" s="1"/>
  <c r="H87" i="4" s="1"/>
  <c r="P95" i="1"/>
  <c r="Q95" i="1"/>
  <c r="R95" i="1"/>
  <c r="S95" i="1"/>
  <c r="V95" i="1"/>
  <c r="W95" i="1"/>
  <c r="AF95" i="1"/>
  <c r="AG95" i="1"/>
  <c r="AM95" i="1"/>
  <c r="I56" i="1"/>
  <c r="I48" i="4" s="1"/>
  <c r="K56" i="1"/>
  <c r="M48" i="4" s="1"/>
  <c r="L56" i="1"/>
  <c r="M56" i="1"/>
  <c r="N48" i="4" s="1"/>
  <c r="N56" i="1"/>
  <c r="O56" i="1" s="1"/>
  <c r="H48" i="4" s="1"/>
  <c r="P56" i="1"/>
  <c r="Q56" i="1"/>
  <c r="R56" i="1"/>
  <c r="S56" i="1"/>
  <c r="V56" i="1"/>
  <c r="W56" i="1"/>
  <c r="AF56" i="1"/>
  <c r="AG56" i="1"/>
  <c r="AM56" i="1"/>
  <c r="I57" i="1"/>
  <c r="I49" i="4" s="1"/>
  <c r="K57" i="1"/>
  <c r="M49" i="4" s="1"/>
  <c r="L57" i="1"/>
  <c r="M57" i="1"/>
  <c r="N49" i="4" s="1"/>
  <c r="N57" i="1"/>
  <c r="O57" i="1" s="1"/>
  <c r="H49" i="4" s="1"/>
  <c r="P57" i="1"/>
  <c r="Q57" i="1"/>
  <c r="R57" i="1"/>
  <c r="S57" i="1"/>
  <c r="V57" i="1"/>
  <c r="W57" i="1"/>
  <c r="AF57" i="1"/>
  <c r="AG57" i="1"/>
  <c r="AM57" i="1"/>
  <c r="I58" i="1"/>
  <c r="I50" i="4" s="1"/>
  <c r="K58" i="1"/>
  <c r="M50" i="4" s="1"/>
  <c r="L58" i="1"/>
  <c r="M58" i="1"/>
  <c r="N50" i="4" s="1"/>
  <c r="N58" i="1"/>
  <c r="O58" i="1" s="1"/>
  <c r="H50" i="4" s="1"/>
  <c r="P58" i="1"/>
  <c r="Q58" i="1"/>
  <c r="R58" i="1"/>
  <c r="S58" i="1"/>
  <c r="V58" i="1"/>
  <c r="W58" i="1"/>
  <c r="AF58" i="1"/>
  <c r="AG58" i="1"/>
  <c r="AM58" i="1"/>
  <c r="I59" i="1"/>
  <c r="I51" i="4" s="1"/>
  <c r="K59" i="1"/>
  <c r="M51" i="4" s="1"/>
  <c r="L59" i="1"/>
  <c r="M59" i="1"/>
  <c r="N51" i="4" s="1"/>
  <c r="N59" i="1"/>
  <c r="O59" i="1" s="1"/>
  <c r="H51" i="4" s="1"/>
  <c r="P59" i="1"/>
  <c r="Q59" i="1"/>
  <c r="R59" i="1"/>
  <c r="S59" i="1"/>
  <c r="V59" i="1"/>
  <c r="W59" i="1"/>
  <c r="AF59" i="1"/>
  <c r="AG59" i="1"/>
  <c r="AM59" i="1"/>
  <c r="I60" i="1"/>
  <c r="I52" i="4" s="1"/>
  <c r="K60" i="1"/>
  <c r="M52" i="4" s="1"/>
  <c r="L60" i="1"/>
  <c r="M60" i="1"/>
  <c r="N52" i="4" s="1"/>
  <c r="N60" i="1"/>
  <c r="O60" i="1" s="1"/>
  <c r="H52" i="4" s="1"/>
  <c r="P60" i="1"/>
  <c r="Q60" i="1"/>
  <c r="R60" i="1"/>
  <c r="S60" i="1"/>
  <c r="V60" i="1"/>
  <c r="W60" i="1"/>
  <c r="AF60" i="1"/>
  <c r="AG60" i="1"/>
  <c r="AM60" i="1"/>
  <c r="I61" i="1"/>
  <c r="I53" i="4" s="1"/>
  <c r="K61" i="1"/>
  <c r="M53" i="4" s="1"/>
  <c r="L61" i="1"/>
  <c r="M61" i="1"/>
  <c r="N53" i="4" s="1"/>
  <c r="N61" i="1"/>
  <c r="O61" i="1" s="1"/>
  <c r="H53" i="4" s="1"/>
  <c r="P61" i="1"/>
  <c r="Q61" i="1"/>
  <c r="R61" i="1"/>
  <c r="S61" i="1"/>
  <c r="V61" i="1"/>
  <c r="W61" i="1"/>
  <c r="AF61" i="1"/>
  <c r="AG61" i="1"/>
  <c r="AM61" i="1"/>
  <c r="I62" i="1"/>
  <c r="I54" i="4" s="1"/>
  <c r="K62" i="1"/>
  <c r="M54" i="4" s="1"/>
  <c r="L62" i="1"/>
  <c r="M62" i="1"/>
  <c r="N54" i="4" s="1"/>
  <c r="N62" i="1"/>
  <c r="O62" i="1" s="1"/>
  <c r="H54" i="4" s="1"/>
  <c r="P62" i="1"/>
  <c r="Q62" i="1"/>
  <c r="R62" i="1"/>
  <c r="S62" i="1"/>
  <c r="V62" i="1"/>
  <c r="W62" i="1"/>
  <c r="AF62" i="1"/>
  <c r="AG62" i="1"/>
  <c r="AM62" i="1"/>
  <c r="I63" i="1"/>
  <c r="I55" i="4" s="1"/>
  <c r="K63" i="1"/>
  <c r="M55" i="4" s="1"/>
  <c r="L63" i="1"/>
  <c r="M63" i="1"/>
  <c r="N55" i="4" s="1"/>
  <c r="N63" i="1"/>
  <c r="O63" i="1" s="1"/>
  <c r="H55" i="4" s="1"/>
  <c r="P63" i="1"/>
  <c r="Q63" i="1"/>
  <c r="R63" i="1"/>
  <c r="S63" i="1"/>
  <c r="V63" i="1"/>
  <c r="W63" i="1"/>
  <c r="AF63" i="1"/>
  <c r="AG63" i="1"/>
  <c r="AM63" i="1"/>
  <c r="I64" i="1"/>
  <c r="I56" i="4" s="1"/>
  <c r="K64" i="1"/>
  <c r="M56" i="4" s="1"/>
  <c r="L64" i="1"/>
  <c r="M64" i="1"/>
  <c r="N56" i="4" s="1"/>
  <c r="N64" i="1"/>
  <c r="O64" i="1" s="1"/>
  <c r="H56" i="4" s="1"/>
  <c r="P64" i="1"/>
  <c r="Q64" i="1"/>
  <c r="R64" i="1"/>
  <c r="S64" i="1"/>
  <c r="V64" i="1"/>
  <c r="W64" i="1"/>
  <c r="AF64" i="1"/>
  <c r="AG64" i="1"/>
  <c r="AM64" i="1"/>
  <c r="M96" i="1"/>
  <c r="N88" i="4" s="1"/>
  <c r="N96" i="1"/>
  <c r="AF96" i="1"/>
  <c r="AG96" i="1"/>
  <c r="AM96" i="1"/>
  <c r="I53" i="1"/>
  <c r="I45" i="4" s="1"/>
  <c r="K53" i="1"/>
  <c r="M45" i="4" s="1"/>
  <c r="L53" i="1"/>
  <c r="M53" i="1"/>
  <c r="N45" i="4" s="1"/>
  <c r="N53" i="1"/>
  <c r="O53" i="1" s="1"/>
  <c r="H45" i="4" s="1"/>
  <c r="P53" i="1"/>
  <c r="Q53" i="1"/>
  <c r="R53" i="1"/>
  <c r="S53" i="1"/>
  <c r="V53" i="1"/>
  <c r="W53" i="1"/>
  <c r="AF53" i="1"/>
  <c r="AG53" i="1"/>
  <c r="AM53" i="1"/>
  <c r="I54" i="1"/>
  <c r="I46" i="4" s="1"/>
  <c r="K54" i="1"/>
  <c r="M46" i="4" s="1"/>
  <c r="L54" i="1"/>
  <c r="M54" i="1"/>
  <c r="N46" i="4" s="1"/>
  <c r="N54" i="1"/>
  <c r="O54" i="1" s="1"/>
  <c r="H46" i="4" s="1"/>
  <c r="P54" i="1"/>
  <c r="Q54" i="1"/>
  <c r="R54" i="1"/>
  <c r="S54" i="1"/>
  <c r="V54" i="1"/>
  <c r="W54" i="1"/>
  <c r="AF54" i="1"/>
  <c r="AG54" i="1"/>
  <c r="AM54" i="1"/>
  <c r="I55" i="1"/>
  <c r="I47" i="4" s="1"/>
  <c r="K55" i="1"/>
  <c r="M47" i="4" s="1"/>
  <c r="L55" i="1"/>
  <c r="M55" i="1"/>
  <c r="N47" i="4" s="1"/>
  <c r="N55" i="1"/>
  <c r="O55" i="1" s="1"/>
  <c r="H47" i="4" s="1"/>
  <c r="P55" i="1"/>
  <c r="Q55" i="1"/>
  <c r="R55" i="1"/>
  <c r="S55" i="1"/>
  <c r="V55" i="1"/>
  <c r="W55" i="1"/>
  <c r="AF55" i="1"/>
  <c r="AG55" i="1"/>
  <c r="AM55" i="1"/>
  <c r="I49" i="1"/>
  <c r="I41" i="4" s="1"/>
  <c r="K49" i="1"/>
  <c r="M41" i="4" s="1"/>
  <c r="L49" i="1"/>
  <c r="M49" i="1"/>
  <c r="N41" i="4" s="1"/>
  <c r="N49" i="1"/>
  <c r="O49" i="1" s="1"/>
  <c r="H41" i="4" s="1"/>
  <c r="P49" i="1"/>
  <c r="Q49" i="1"/>
  <c r="R49" i="1"/>
  <c r="S49" i="1"/>
  <c r="V49" i="1"/>
  <c r="W49" i="1"/>
  <c r="AF49" i="1"/>
  <c r="AG49" i="1"/>
  <c r="AM49" i="1"/>
  <c r="I50" i="1"/>
  <c r="I42" i="4" s="1"/>
  <c r="K50" i="1"/>
  <c r="M42" i="4" s="1"/>
  <c r="L50" i="1"/>
  <c r="M50" i="1"/>
  <c r="N42" i="4" s="1"/>
  <c r="N50" i="1"/>
  <c r="O50" i="1" s="1"/>
  <c r="H42" i="4" s="1"/>
  <c r="P50" i="1"/>
  <c r="Q50" i="1"/>
  <c r="R50" i="1"/>
  <c r="S50" i="1"/>
  <c r="V50" i="1"/>
  <c r="W50" i="1"/>
  <c r="AF50" i="1"/>
  <c r="AG50" i="1"/>
  <c r="AM50" i="1"/>
  <c r="I51" i="1"/>
  <c r="I43" i="4" s="1"/>
  <c r="K51" i="1"/>
  <c r="M43" i="4" s="1"/>
  <c r="L51" i="1"/>
  <c r="M51" i="1"/>
  <c r="N43" i="4" s="1"/>
  <c r="N51" i="1"/>
  <c r="O51" i="1" s="1"/>
  <c r="H43" i="4" s="1"/>
  <c r="P51" i="1"/>
  <c r="Q51" i="1"/>
  <c r="R51" i="1"/>
  <c r="S51" i="1"/>
  <c r="V51" i="1"/>
  <c r="W51" i="1"/>
  <c r="AF51" i="1"/>
  <c r="AG51" i="1"/>
  <c r="AM51" i="1"/>
  <c r="I52" i="1"/>
  <c r="I44" i="4" s="1"/>
  <c r="K52" i="1"/>
  <c r="M44" i="4" s="1"/>
  <c r="L52" i="1"/>
  <c r="M52" i="1"/>
  <c r="N44" i="4" s="1"/>
  <c r="N52" i="1"/>
  <c r="O52" i="1" s="1"/>
  <c r="H44" i="4" s="1"/>
  <c r="P52" i="1"/>
  <c r="Q52" i="1"/>
  <c r="R52" i="1"/>
  <c r="S52" i="1"/>
  <c r="V52" i="1"/>
  <c r="W52" i="1"/>
  <c r="AF52" i="1"/>
  <c r="AG52" i="1"/>
  <c r="AM52" i="1"/>
  <c r="D41" i="4"/>
  <c r="E41" i="4"/>
  <c r="F41" i="4"/>
  <c r="G41" i="4"/>
  <c r="J41" i="4"/>
  <c r="K41" i="4"/>
  <c r="L41" i="4"/>
  <c r="O41" i="4"/>
  <c r="D42" i="4"/>
  <c r="E42" i="4"/>
  <c r="F42" i="4"/>
  <c r="G42" i="4"/>
  <c r="J42" i="4"/>
  <c r="K42" i="4"/>
  <c r="L42" i="4"/>
  <c r="O42" i="4"/>
  <c r="D43" i="4"/>
  <c r="E43" i="4"/>
  <c r="F43" i="4"/>
  <c r="G43" i="4"/>
  <c r="J43" i="4"/>
  <c r="K43" i="4"/>
  <c r="L43" i="4"/>
  <c r="O43" i="4"/>
  <c r="D44" i="4"/>
  <c r="E44" i="4"/>
  <c r="F44" i="4"/>
  <c r="G44" i="4"/>
  <c r="J44" i="4"/>
  <c r="K44" i="4"/>
  <c r="L44" i="4"/>
  <c r="O44" i="4"/>
  <c r="D45" i="4"/>
  <c r="E45" i="4"/>
  <c r="F45" i="4"/>
  <c r="G45" i="4"/>
  <c r="J45" i="4"/>
  <c r="K45" i="4"/>
  <c r="L45" i="4"/>
  <c r="O45" i="4"/>
  <c r="D46" i="4"/>
  <c r="E46" i="4"/>
  <c r="F46" i="4"/>
  <c r="G46" i="4"/>
  <c r="J46" i="4"/>
  <c r="K46" i="4"/>
  <c r="L46" i="4"/>
  <c r="O46" i="4"/>
  <c r="D47" i="4"/>
  <c r="E47" i="4"/>
  <c r="F47" i="4"/>
  <c r="G47" i="4"/>
  <c r="J47" i="4"/>
  <c r="K47" i="4"/>
  <c r="L47" i="4"/>
  <c r="O47" i="4"/>
  <c r="D48" i="4"/>
  <c r="E48" i="4"/>
  <c r="F48" i="4"/>
  <c r="G48" i="4"/>
  <c r="J48" i="4"/>
  <c r="K48" i="4"/>
  <c r="L48" i="4"/>
  <c r="O48" i="4"/>
  <c r="D49" i="4"/>
  <c r="E49" i="4"/>
  <c r="F49" i="4"/>
  <c r="G49" i="4"/>
  <c r="J49" i="4"/>
  <c r="K49" i="4"/>
  <c r="L49" i="4"/>
  <c r="O49" i="4"/>
  <c r="D50" i="4"/>
  <c r="E50" i="4"/>
  <c r="F50" i="4"/>
  <c r="G50" i="4"/>
  <c r="J50" i="4"/>
  <c r="K50" i="4"/>
  <c r="L50" i="4"/>
  <c r="O50" i="4"/>
  <c r="D51" i="4"/>
  <c r="E51" i="4"/>
  <c r="F51" i="4"/>
  <c r="G51" i="4"/>
  <c r="J51" i="4"/>
  <c r="K51" i="4"/>
  <c r="L51" i="4"/>
  <c r="O51" i="4"/>
  <c r="D52" i="4"/>
  <c r="E52" i="4"/>
  <c r="F52" i="4"/>
  <c r="G52" i="4"/>
  <c r="J52" i="4"/>
  <c r="K52" i="4"/>
  <c r="L52" i="4"/>
  <c r="O52" i="4"/>
  <c r="D53" i="4"/>
  <c r="E53" i="4"/>
  <c r="F53" i="4"/>
  <c r="G53" i="4"/>
  <c r="J53" i="4"/>
  <c r="K53" i="4"/>
  <c r="L53" i="4"/>
  <c r="O53" i="4"/>
  <c r="D54" i="4"/>
  <c r="E54" i="4"/>
  <c r="F54" i="4"/>
  <c r="G54" i="4"/>
  <c r="J54" i="4"/>
  <c r="K54" i="4"/>
  <c r="L54" i="4"/>
  <c r="O54" i="4"/>
  <c r="D55" i="4"/>
  <c r="E55" i="4"/>
  <c r="F55" i="4"/>
  <c r="G55" i="4"/>
  <c r="J55" i="4"/>
  <c r="K55" i="4"/>
  <c r="L55" i="4"/>
  <c r="O55" i="4"/>
  <c r="D56" i="4"/>
  <c r="E56" i="4"/>
  <c r="F56" i="4"/>
  <c r="G56" i="4"/>
  <c r="J56" i="4"/>
  <c r="K56" i="4"/>
  <c r="L56" i="4"/>
  <c r="O56" i="4"/>
  <c r="D57" i="4"/>
  <c r="E57" i="4"/>
  <c r="F57" i="4"/>
  <c r="G57" i="4"/>
  <c r="J57" i="4"/>
  <c r="K57" i="4"/>
  <c r="L57" i="4"/>
  <c r="O57" i="4"/>
  <c r="D58" i="4"/>
  <c r="E58" i="4"/>
  <c r="F58" i="4"/>
  <c r="G58" i="4"/>
  <c r="J58" i="4"/>
  <c r="K58" i="4"/>
  <c r="L58" i="4"/>
  <c r="O58" i="4"/>
  <c r="D59" i="4"/>
  <c r="E59" i="4"/>
  <c r="F59" i="4"/>
  <c r="G59" i="4"/>
  <c r="J59" i="4"/>
  <c r="K59" i="4"/>
  <c r="L59" i="4"/>
  <c r="O59" i="4"/>
  <c r="D60" i="4"/>
  <c r="E60" i="4"/>
  <c r="F60" i="4"/>
  <c r="G60" i="4"/>
  <c r="J60" i="4"/>
  <c r="K60" i="4"/>
  <c r="L60" i="4"/>
  <c r="O60" i="4"/>
  <c r="D61" i="4"/>
  <c r="E61" i="4"/>
  <c r="F61" i="4"/>
  <c r="G61" i="4"/>
  <c r="J61" i="4"/>
  <c r="K61" i="4"/>
  <c r="L61" i="4"/>
  <c r="O61" i="4"/>
  <c r="D62" i="4"/>
  <c r="E62" i="4"/>
  <c r="F62" i="4"/>
  <c r="G62" i="4"/>
  <c r="J62" i="4"/>
  <c r="K62" i="4"/>
  <c r="L62" i="4"/>
  <c r="O62" i="4"/>
  <c r="D63" i="4"/>
  <c r="E63" i="4"/>
  <c r="F63" i="4"/>
  <c r="G63" i="4"/>
  <c r="J63" i="4"/>
  <c r="K63" i="4"/>
  <c r="L63" i="4"/>
  <c r="O63" i="4"/>
  <c r="D64" i="4"/>
  <c r="E64" i="4"/>
  <c r="F64" i="4"/>
  <c r="G64" i="4"/>
  <c r="J64" i="4"/>
  <c r="K64" i="4"/>
  <c r="L64" i="4"/>
  <c r="O64" i="4"/>
  <c r="D65" i="4"/>
  <c r="E65" i="4"/>
  <c r="F65" i="4"/>
  <c r="G65" i="4"/>
  <c r="J65" i="4"/>
  <c r="K65" i="4"/>
  <c r="L65" i="4"/>
  <c r="O65" i="4"/>
  <c r="D66" i="4"/>
  <c r="E66" i="4"/>
  <c r="F66" i="4"/>
  <c r="G66" i="4"/>
  <c r="J66" i="4"/>
  <c r="K66" i="4"/>
  <c r="L66" i="4"/>
  <c r="N66" i="4"/>
  <c r="O66" i="4"/>
  <c r="D67" i="4"/>
  <c r="E67" i="4"/>
  <c r="F67" i="4"/>
  <c r="G67" i="4"/>
  <c r="J67" i="4"/>
  <c r="K67" i="4"/>
  <c r="L67" i="4"/>
  <c r="O67" i="4"/>
  <c r="D68" i="4"/>
  <c r="E68" i="4"/>
  <c r="F68" i="4"/>
  <c r="G68" i="4"/>
  <c r="J68" i="4"/>
  <c r="K68" i="4"/>
  <c r="L68" i="4"/>
  <c r="O68" i="4"/>
  <c r="D69" i="4"/>
  <c r="E69" i="4"/>
  <c r="F69" i="4"/>
  <c r="G69" i="4"/>
  <c r="J69" i="4"/>
  <c r="K69" i="4"/>
  <c r="L69" i="4"/>
  <c r="O69" i="4"/>
  <c r="D70" i="4"/>
  <c r="E70" i="4"/>
  <c r="F70" i="4"/>
  <c r="G70" i="4"/>
  <c r="J70" i="4"/>
  <c r="K70" i="4"/>
  <c r="L70" i="4"/>
  <c r="O70" i="4"/>
  <c r="D71" i="4"/>
  <c r="E71" i="4"/>
  <c r="F71" i="4"/>
  <c r="G71" i="4"/>
  <c r="J71" i="4"/>
  <c r="K71" i="4"/>
  <c r="L71" i="4"/>
  <c r="O71" i="4"/>
  <c r="D72" i="4"/>
  <c r="E72" i="4"/>
  <c r="F72" i="4"/>
  <c r="G72" i="4"/>
  <c r="J72" i="4"/>
  <c r="K72" i="4"/>
  <c r="L72" i="4"/>
  <c r="O72" i="4"/>
  <c r="D73" i="4"/>
  <c r="E73" i="4"/>
  <c r="F73" i="4"/>
  <c r="G73" i="4"/>
  <c r="J73" i="4"/>
  <c r="K73" i="4"/>
  <c r="L73" i="4"/>
  <c r="O73" i="4"/>
  <c r="D74" i="4"/>
  <c r="E74" i="4"/>
  <c r="F74" i="4"/>
  <c r="G74" i="4"/>
  <c r="J74" i="4"/>
  <c r="K74" i="4"/>
  <c r="L74" i="4"/>
  <c r="O74" i="4"/>
  <c r="D75" i="4"/>
  <c r="E75" i="4"/>
  <c r="F75" i="4"/>
  <c r="G75" i="4"/>
  <c r="J75" i="4"/>
  <c r="K75" i="4"/>
  <c r="L75" i="4"/>
  <c r="O75" i="4"/>
  <c r="D76" i="4"/>
  <c r="E76" i="4"/>
  <c r="F76" i="4"/>
  <c r="G76" i="4"/>
  <c r="J76" i="4"/>
  <c r="K76" i="4"/>
  <c r="L76" i="4"/>
  <c r="O76" i="4"/>
  <c r="D77" i="4"/>
  <c r="E77" i="4"/>
  <c r="F77" i="4"/>
  <c r="G77" i="4"/>
  <c r="J77" i="4"/>
  <c r="K77" i="4"/>
  <c r="L77" i="4"/>
  <c r="O77" i="4"/>
  <c r="D78" i="4"/>
  <c r="E78" i="4"/>
  <c r="F78" i="4"/>
  <c r="G78" i="4"/>
  <c r="J78" i="4"/>
  <c r="K78" i="4"/>
  <c r="L78" i="4"/>
  <c r="O78" i="4"/>
  <c r="D79" i="4"/>
  <c r="E79" i="4"/>
  <c r="F79" i="4"/>
  <c r="G79" i="4"/>
  <c r="J79" i="4"/>
  <c r="K79" i="4"/>
  <c r="L79" i="4"/>
  <c r="O79" i="4"/>
  <c r="D80" i="4"/>
  <c r="E80" i="4"/>
  <c r="F80" i="4"/>
  <c r="G80" i="4"/>
  <c r="J80" i="4"/>
  <c r="K80" i="4"/>
  <c r="L80" i="4"/>
  <c r="O80" i="4"/>
  <c r="D81" i="4"/>
  <c r="E81" i="4"/>
  <c r="F81" i="4"/>
  <c r="G81" i="4"/>
  <c r="J81" i="4"/>
  <c r="K81" i="4"/>
  <c r="L81" i="4"/>
  <c r="O81" i="4"/>
  <c r="D82" i="4"/>
  <c r="E82" i="4"/>
  <c r="F82" i="4"/>
  <c r="G82" i="4"/>
  <c r="J82" i="4"/>
  <c r="K82" i="4"/>
  <c r="L82" i="4"/>
  <c r="O82" i="4"/>
  <c r="D83" i="4"/>
  <c r="E83" i="4"/>
  <c r="F83" i="4"/>
  <c r="G83" i="4"/>
  <c r="J83" i="4"/>
  <c r="K83" i="4"/>
  <c r="L83" i="4"/>
  <c r="O83" i="4"/>
  <c r="D84" i="4"/>
  <c r="E84" i="4"/>
  <c r="F84" i="4"/>
  <c r="G84" i="4"/>
  <c r="J84" i="4"/>
  <c r="K84" i="4"/>
  <c r="L84" i="4"/>
  <c r="O84" i="4"/>
  <c r="D85" i="4"/>
  <c r="E85" i="4"/>
  <c r="F85" i="4"/>
  <c r="G85" i="4"/>
  <c r="J85" i="4"/>
  <c r="K85" i="4"/>
  <c r="L85" i="4"/>
  <c r="O85" i="4"/>
  <c r="D86" i="4"/>
  <c r="E86" i="4"/>
  <c r="F86" i="4"/>
  <c r="G86" i="4"/>
  <c r="J86" i="4"/>
  <c r="K86" i="4"/>
  <c r="L86" i="4"/>
  <c r="O86" i="4"/>
  <c r="D87" i="4"/>
  <c r="E87" i="4"/>
  <c r="F87" i="4"/>
  <c r="G87" i="4"/>
  <c r="J87" i="4"/>
  <c r="K87" i="4"/>
  <c r="L87" i="4"/>
  <c r="O87" i="4"/>
  <c r="D88" i="4"/>
  <c r="E88" i="4"/>
  <c r="F88" i="4"/>
  <c r="G88" i="4"/>
  <c r="J88" i="4"/>
  <c r="K88" i="4"/>
  <c r="L88" i="4"/>
  <c r="O88" i="4"/>
  <c r="I48" i="1"/>
  <c r="K48" i="1"/>
  <c r="L48" i="1"/>
  <c r="M48" i="1"/>
  <c r="N48" i="1"/>
  <c r="O48" i="1" s="1"/>
  <c r="P48" i="1"/>
  <c r="Q48" i="1"/>
  <c r="R48" i="1"/>
  <c r="S48" i="1"/>
  <c r="V48" i="1"/>
  <c r="W48" i="1"/>
  <c r="AF48" i="1"/>
  <c r="AG48" i="1"/>
  <c r="AM48" i="1"/>
  <c r="D3" i="4"/>
  <c r="D4" i="4"/>
  <c r="D5" i="4"/>
  <c r="D6" i="4"/>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2" i="4"/>
  <c r="O96" i="1" l="1"/>
  <c r="H88" i="4" s="1"/>
  <c r="L96" i="1"/>
  <c r="I96" i="1" s="1"/>
  <c r="K96" i="1" s="1"/>
  <c r="M88" i="4" s="1"/>
  <c r="O3" i="4"/>
  <c r="O4" i="4"/>
  <c r="O5" i="4"/>
  <c r="O6" i="4"/>
  <c r="O7" i="4"/>
  <c r="O8" i="4"/>
  <c r="O9" i="4"/>
  <c r="O10" i="4"/>
  <c r="O11" i="4"/>
  <c r="O12" i="4"/>
  <c r="O13" i="4"/>
  <c r="O14" i="4"/>
  <c r="O15" i="4"/>
  <c r="O16" i="4"/>
  <c r="O17" i="4"/>
  <c r="O18" i="4"/>
  <c r="O19" i="4"/>
  <c r="O20" i="4"/>
  <c r="O21" i="4"/>
  <c r="O22" i="4"/>
  <c r="O23" i="4"/>
  <c r="O24" i="4"/>
  <c r="O25" i="4"/>
  <c r="O26" i="4"/>
  <c r="O27" i="4"/>
  <c r="O28" i="4"/>
  <c r="O29" i="4"/>
  <c r="O30" i="4"/>
  <c r="O31" i="4"/>
  <c r="O32" i="4"/>
  <c r="O33" i="4"/>
  <c r="O34" i="4"/>
  <c r="O35" i="4"/>
  <c r="O36" i="4"/>
  <c r="O37" i="4"/>
  <c r="O38" i="4"/>
  <c r="O39" i="4"/>
  <c r="O40" i="4"/>
  <c r="O2" i="4"/>
  <c r="I88" i="4" l="1"/>
  <c r="E3" i="4"/>
  <c r="F3" i="4"/>
  <c r="G3" i="4"/>
  <c r="J3" i="4"/>
  <c r="K3" i="4"/>
  <c r="L3" i="4"/>
  <c r="E4" i="4"/>
  <c r="F4" i="4"/>
  <c r="G4" i="4"/>
  <c r="J4" i="4"/>
  <c r="K4" i="4"/>
  <c r="L4" i="4"/>
  <c r="E5" i="4"/>
  <c r="F5" i="4"/>
  <c r="G5" i="4"/>
  <c r="J5" i="4"/>
  <c r="K5" i="4"/>
  <c r="L5" i="4"/>
  <c r="E6" i="4"/>
  <c r="F6" i="4"/>
  <c r="G6" i="4"/>
  <c r="J6" i="4"/>
  <c r="K6" i="4"/>
  <c r="L6" i="4"/>
  <c r="E7" i="4"/>
  <c r="F7" i="4"/>
  <c r="G7" i="4"/>
  <c r="J7" i="4"/>
  <c r="K7" i="4"/>
  <c r="L7" i="4"/>
  <c r="E8" i="4"/>
  <c r="F8" i="4"/>
  <c r="G8" i="4"/>
  <c r="J8" i="4"/>
  <c r="K8" i="4"/>
  <c r="L8" i="4"/>
  <c r="E9" i="4"/>
  <c r="F9" i="4"/>
  <c r="G9" i="4"/>
  <c r="J9" i="4"/>
  <c r="K9" i="4"/>
  <c r="L9" i="4"/>
  <c r="E10" i="4"/>
  <c r="F10" i="4"/>
  <c r="G10" i="4"/>
  <c r="J10" i="4"/>
  <c r="K10" i="4"/>
  <c r="L10" i="4"/>
  <c r="E11" i="4"/>
  <c r="F11" i="4"/>
  <c r="G11" i="4"/>
  <c r="J11" i="4"/>
  <c r="K11" i="4"/>
  <c r="L11" i="4"/>
  <c r="E12" i="4"/>
  <c r="F12" i="4"/>
  <c r="G12" i="4"/>
  <c r="J12" i="4"/>
  <c r="K12" i="4"/>
  <c r="L12" i="4"/>
  <c r="E13" i="4"/>
  <c r="F13" i="4"/>
  <c r="G13" i="4"/>
  <c r="J13" i="4"/>
  <c r="K13" i="4"/>
  <c r="L13" i="4"/>
  <c r="E14" i="4"/>
  <c r="F14" i="4"/>
  <c r="G14" i="4"/>
  <c r="J14" i="4"/>
  <c r="K14" i="4"/>
  <c r="L14" i="4"/>
  <c r="E15" i="4"/>
  <c r="F15" i="4"/>
  <c r="G15" i="4"/>
  <c r="J15" i="4"/>
  <c r="K15" i="4"/>
  <c r="L15" i="4"/>
  <c r="E16" i="4"/>
  <c r="F16" i="4"/>
  <c r="G16" i="4"/>
  <c r="J16" i="4"/>
  <c r="K16" i="4"/>
  <c r="L16" i="4"/>
  <c r="E17" i="4"/>
  <c r="F17" i="4"/>
  <c r="G17" i="4"/>
  <c r="J17" i="4"/>
  <c r="K17" i="4"/>
  <c r="L17" i="4"/>
  <c r="E18" i="4"/>
  <c r="F18" i="4"/>
  <c r="G18" i="4"/>
  <c r="J18" i="4"/>
  <c r="K18" i="4"/>
  <c r="L18" i="4"/>
  <c r="E19" i="4"/>
  <c r="F19" i="4"/>
  <c r="G19" i="4"/>
  <c r="J19" i="4"/>
  <c r="K19" i="4"/>
  <c r="L19" i="4"/>
  <c r="E20" i="4"/>
  <c r="F20" i="4"/>
  <c r="G20" i="4"/>
  <c r="J20" i="4"/>
  <c r="K20" i="4"/>
  <c r="L20" i="4"/>
  <c r="E21" i="4"/>
  <c r="F21" i="4"/>
  <c r="G21" i="4"/>
  <c r="J21" i="4"/>
  <c r="K21" i="4"/>
  <c r="L21" i="4"/>
  <c r="E22" i="4"/>
  <c r="F22" i="4"/>
  <c r="G22" i="4"/>
  <c r="J22" i="4"/>
  <c r="K22" i="4"/>
  <c r="L22" i="4"/>
  <c r="E23" i="4"/>
  <c r="F23" i="4"/>
  <c r="G23" i="4"/>
  <c r="J23" i="4"/>
  <c r="K23" i="4"/>
  <c r="L23" i="4"/>
  <c r="E24" i="4"/>
  <c r="F24" i="4"/>
  <c r="G24" i="4"/>
  <c r="J24" i="4"/>
  <c r="K24" i="4"/>
  <c r="L24" i="4"/>
  <c r="E25" i="4"/>
  <c r="F25" i="4"/>
  <c r="G25" i="4"/>
  <c r="J25" i="4"/>
  <c r="K25" i="4"/>
  <c r="L25" i="4"/>
  <c r="E26" i="4"/>
  <c r="F26" i="4"/>
  <c r="G26" i="4"/>
  <c r="J26" i="4"/>
  <c r="K26" i="4"/>
  <c r="L26" i="4"/>
  <c r="E27" i="4"/>
  <c r="F27" i="4"/>
  <c r="G27" i="4"/>
  <c r="J27" i="4"/>
  <c r="K27" i="4"/>
  <c r="L27" i="4"/>
  <c r="E28" i="4"/>
  <c r="F28" i="4"/>
  <c r="G28" i="4"/>
  <c r="J28" i="4"/>
  <c r="K28" i="4"/>
  <c r="L28" i="4"/>
  <c r="E29" i="4"/>
  <c r="F29" i="4"/>
  <c r="G29" i="4"/>
  <c r="J29" i="4"/>
  <c r="K29" i="4"/>
  <c r="L29" i="4"/>
  <c r="E30" i="4"/>
  <c r="F30" i="4"/>
  <c r="G30" i="4"/>
  <c r="J30" i="4"/>
  <c r="K30" i="4"/>
  <c r="L30" i="4"/>
  <c r="E31" i="4"/>
  <c r="F31" i="4"/>
  <c r="G31" i="4"/>
  <c r="J31" i="4"/>
  <c r="K31" i="4"/>
  <c r="L31" i="4"/>
  <c r="E32" i="4"/>
  <c r="F32" i="4"/>
  <c r="G32" i="4"/>
  <c r="J32" i="4"/>
  <c r="K32" i="4"/>
  <c r="L32" i="4"/>
  <c r="E33" i="4"/>
  <c r="F33" i="4"/>
  <c r="G33" i="4"/>
  <c r="J33" i="4"/>
  <c r="K33" i="4"/>
  <c r="L33" i="4"/>
  <c r="E34" i="4"/>
  <c r="F34" i="4"/>
  <c r="G34" i="4"/>
  <c r="J34" i="4"/>
  <c r="K34" i="4"/>
  <c r="L34" i="4"/>
  <c r="E35" i="4"/>
  <c r="F35" i="4"/>
  <c r="G35" i="4"/>
  <c r="J35" i="4"/>
  <c r="K35" i="4"/>
  <c r="L35" i="4"/>
  <c r="E36" i="4"/>
  <c r="F36" i="4"/>
  <c r="G36" i="4"/>
  <c r="J36" i="4"/>
  <c r="K36" i="4"/>
  <c r="L36" i="4"/>
  <c r="E37" i="4"/>
  <c r="F37" i="4"/>
  <c r="G37" i="4"/>
  <c r="J37" i="4"/>
  <c r="K37" i="4"/>
  <c r="L37" i="4"/>
  <c r="E38" i="4"/>
  <c r="F38" i="4"/>
  <c r="G38" i="4"/>
  <c r="J38" i="4"/>
  <c r="K38" i="4"/>
  <c r="L38" i="4"/>
  <c r="E39" i="4"/>
  <c r="F39" i="4"/>
  <c r="G39" i="4"/>
  <c r="J39" i="4"/>
  <c r="K39" i="4"/>
  <c r="L39" i="4"/>
  <c r="E40" i="4"/>
  <c r="F40" i="4"/>
  <c r="G40" i="4"/>
  <c r="J40" i="4"/>
  <c r="K40" i="4"/>
  <c r="L40" i="4"/>
  <c r="N2" i="4"/>
  <c r="AM10" i="1"/>
  <c r="M11" i="1"/>
  <c r="N3" i="4" s="1"/>
  <c r="N11" i="1"/>
  <c r="O11" i="1" s="1"/>
  <c r="AM11" i="1"/>
  <c r="M12" i="1"/>
  <c r="N4" i="4" s="1"/>
  <c r="N12" i="1"/>
  <c r="O12" i="1" s="1"/>
  <c r="L12" i="1" s="1"/>
  <c r="I12" i="1" s="1"/>
  <c r="AM12" i="1"/>
  <c r="M13" i="1"/>
  <c r="N5" i="4" s="1"/>
  <c r="N13" i="1"/>
  <c r="O13" i="1" s="1"/>
  <c r="AM13" i="1"/>
  <c r="L22" i="1"/>
  <c r="I22" i="1" s="1"/>
  <c r="E98" i="1"/>
  <c r="F98" i="1"/>
  <c r="N40" i="4"/>
  <c r="AM47" i="1"/>
  <c r="AG47" i="1"/>
  <c r="AF47" i="1"/>
  <c r="N47" i="1"/>
  <c r="O47" i="1" s="1"/>
  <c r="M47" i="1"/>
  <c r="N39" i="4" s="1"/>
  <c r="AM46" i="1"/>
  <c r="AG46" i="1"/>
  <c r="AF46" i="1"/>
  <c r="N46" i="1"/>
  <c r="O46" i="1" s="1"/>
  <c r="L46" i="1" s="1"/>
  <c r="I46" i="1" s="1"/>
  <c r="M46" i="1"/>
  <c r="N38" i="4" s="1"/>
  <c r="AM45" i="1"/>
  <c r="AG45" i="1"/>
  <c r="AF45" i="1"/>
  <c r="N45" i="1"/>
  <c r="O45" i="1" s="1"/>
  <c r="H37" i="4" s="1"/>
  <c r="M45" i="1"/>
  <c r="N37" i="4" s="1"/>
  <c r="AM44" i="1"/>
  <c r="AG44" i="1"/>
  <c r="AF44" i="1"/>
  <c r="N44" i="1"/>
  <c r="O44" i="1" s="1"/>
  <c r="H36" i="4" s="1"/>
  <c r="M44" i="1"/>
  <c r="N36" i="4" s="1"/>
  <c r="AM43" i="1"/>
  <c r="AG43" i="1"/>
  <c r="AF43" i="1"/>
  <c r="N43" i="1"/>
  <c r="O43" i="1" s="1"/>
  <c r="M43" i="1"/>
  <c r="N35" i="4" s="1"/>
  <c r="AM42" i="1"/>
  <c r="AG42" i="1"/>
  <c r="AF42" i="1"/>
  <c r="N42" i="1"/>
  <c r="O42" i="1" s="1"/>
  <c r="M42" i="1"/>
  <c r="N34" i="4" s="1"/>
  <c r="AM41" i="1"/>
  <c r="AG41" i="1"/>
  <c r="AF41" i="1"/>
  <c r="N41" i="1"/>
  <c r="O41" i="1" s="1"/>
  <c r="M41" i="1"/>
  <c r="N33" i="4" s="1"/>
  <c r="AM40" i="1"/>
  <c r="AG40" i="1"/>
  <c r="AF40" i="1"/>
  <c r="N40" i="1"/>
  <c r="O40" i="1" s="1"/>
  <c r="L40" i="1" s="1"/>
  <c r="I40" i="1" s="1"/>
  <c r="M40" i="1"/>
  <c r="N32" i="4" s="1"/>
  <c r="AM39" i="1"/>
  <c r="AG39" i="1"/>
  <c r="AF39" i="1"/>
  <c r="N39" i="1"/>
  <c r="O39" i="1" s="1"/>
  <c r="M39" i="1"/>
  <c r="N31" i="4" s="1"/>
  <c r="AM38" i="1"/>
  <c r="AG38" i="1"/>
  <c r="AF38" i="1"/>
  <c r="N38" i="1"/>
  <c r="O38" i="1" s="1"/>
  <c r="L38" i="1" s="1"/>
  <c r="I38" i="1" s="1"/>
  <c r="M38" i="1"/>
  <c r="N30" i="4" s="1"/>
  <c r="AM37" i="1"/>
  <c r="AG37" i="1"/>
  <c r="AF37" i="1"/>
  <c r="N37" i="1"/>
  <c r="O37" i="1" s="1"/>
  <c r="H29" i="4" s="1"/>
  <c r="M37" i="1"/>
  <c r="N29" i="4" s="1"/>
  <c r="AM36" i="1"/>
  <c r="AG36" i="1"/>
  <c r="AF36" i="1"/>
  <c r="N36" i="1"/>
  <c r="O36" i="1" s="1"/>
  <c r="M36" i="1"/>
  <c r="N28" i="4" s="1"/>
  <c r="AM35" i="1"/>
  <c r="AG35" i="1"/>
  <c r="AF35" i="1"/>
  <c r="N35" i="1"/>
  <c r="O35" i="1" s="1"/>
  <c r="M35" i="1"/>
  <c r="N27" i="4" s="1"/>
  <c r="AM34" i="1"/>
  <c r="AG34" i="1"/>
  <c r="AF34" i="1"/>
  <c r="N34" i="1"/>
  <c r="O34" i="1" s="1"/>
  <c r="H26" i="4" s="1"/>
  <c r="M34" i="1"/>
  <c r="N26" i="4" s="1"/>
  <c r="AM33" i="1"/>
  <c r="AG33" i="1"/>
  <c r="AF33" i="1"/>
  <c r="N33" i="1"/>
  <c r="O33" i="1" s="1"/>
  <c r="M33" i="1"/>
  <c r="N25" i="4" s="1"/>
  <c r="AM32" i="1"/>
  <c r="AG32" i="1"/>
  <c r="AF32" i="1"/>
  <c r="N32" i="1"/>
  <c r="O32" i="1" s="1"/>
  <c r="L32" i="1" s="1"/>
  <c r="I32" i="1" s="1"/>
  <c r="M32" i="1"/>
  <c r="N24" i="4" s="1"/>
  <c r="AM31" i="1"/>
  <c r="AG31" i="1"/>
  <c r="AF31" i="1"/>
  <c r="N31" i="1"/>
  <c r="O31" i="1" s="1"/>
  <c r="M31" i="1"/>
  <c r="N23" i="4" s="1"/>
  <c r="AM30" i="1"/>
  <c r="AG30" i="1"/>
  <c r="AF30" i="1"/>
  <c r="N30" i="1"/>
  <c r="O30" i="1" s="1"/>
  <c r="L30" i="1" s="1"/>
  <c r="I30" i="1" s="1"/>
  <c r="M30" i="1"/>
  <c r="N22" i="4" s="1"/>
  <c r="AM29" i="1"/>
  <c r="AG29" i="1"/>
  <c r="AF29" i="1"/>
  <c r="N29" i="1"/>
  <c r="O29" i="1" s="1"/>
  <c r="H21" i="4" s="1"/>
  <c r="M29" i="1"/>
  <c r="N21" i="4" s="1"/>
  <c r="AM28" i="1"/>
  <c r="AG28" i="1"/>
  <c r="AF28" i="1"/>
  <c r="N28" i="1"/>
  <c r="O28" i="1" s="1"/>
  <c r="M28" i="1"/>
  <c r="N20" i="4" s="1"/>
  <c r="AM27" i="1"/>
  <c r="AG27" i="1"/>
  <c r="AF27" i="1"/>
  <c r="N27" i="1"/>
  <c r="O27" i="1" s="1"/>
  <c r="M27" i="1"/>
  <c r="N19" i="4" s="1"/>
  <c r="AM26" i="1"/>
  <c r="AG26" i="1"/>
  <c r="AF26" i="1"/>
  <c r="N26" i="1"/>
  <c r="O26" i="1" s="1"/>
  <c r="M26" i="1"/>
  <c r="N18" i="4" s="1"/>
  <c r="AM25" i="1"/>
  <c r="AG25" i="1"/>
  <c r="AF25" i="1"/>
  <c r="N25" i="1"/>
  <c r="O25" i="1" s="1"/>
  <c r="M25" i="1"/>
  <c r="N17" i="4" s="1"/>
  <c r="AM24" i="1"/>
  <c r="AG24" i="1"/>
  <c r="AF24" i="1"/>
  <c r="N24" i="1"/>
  <c r="O24" i="1" s="1"/>
  <c r="L24" i="1" s="1"/>
  <c r="I24" i="1" s="1"/>
  <c r="M24" i="1"/>
  <c r="N16" i="4" s="1"/>
  <c r="AM23" i="1"/>
  <c r="AG23" i="1"/>
  <c r="AF23" i="1"/>
  <c r="N23" i="1"/>
  <c r="O23" i="1" s="1"/>
  <c r="M23" i="1"/>
  <c r="N15" i="4" s="1"/>
  <c r="AM22" i="1"/>
  <c r="AG22" i="1"/>
  <c r="AF22" i="1"/>
  <c r="N22" i="1"/>
  <c r="O22" i="1" s="1"/>
  <c r="H14" i="4" s="1"/>
  <c r="M22" i="1"/>
  <c r="N14" i="4" s="1"/>
  <c r="AM21" i="1"/>
  <c r="AG21" i="1"/>
  <c r="AF21" i="1"/>
  <c r="N21" i="1"/>
  <c r="O21" i="1" s="1"/>
  <c r="H13" i="4" s="1"/>
  <c r="M21" i="1"/>
  <c r="N13" i="4" s="1"/>
  <c r="AM20" i="1"/>
  <c r="AG20" i="1"/>
  <c r="AF20" i="1"/>
  <c r="N20" i="1"/>
  <c r="O20" i="1" s="1"/>
  <c r="M20" i="1"/>
  <c r="N12" i="4" s="1"/>
  <c r="AM19" i="1"/>
  <c r="AG19" i="1"/>
  <c r="AF19" i="1"/>
  <c r="N19" i="1"/>
  <c r="O19" i="1" s="1"/>
  <c r="M19" i="1"/>
  <c r="N11" i="4" s="1"/>
  <c r="AM18" i="1"/>
  <c r="N18" i="1"/>
  <c r="O18" i="1" s="1"/>
  <c r="H10" i="4" s="1"/>
  <c r="M18" i="1"/>
  <c r="N10" i="4" s="1"/>
  <c r="AM17" i="1"/>
  <c r="N17" i="1"/>
  <c r="O17" i="1" s="1"/>
  <c r="M17" i="1"/>
  <c r="N9" i="4" s="1"/>
  <c r="M14" i="1"/>
  <c r="N6" i="4" s="1"/>
  <c r="N14" i="1"/>
  <c r="O14" i="1" s="1"/>
  <c r="H6" i="4" s="1"/>
  <c r="M15" i="1"/>
  <c r="N7" i="4" s="1"/>
  <c r="N15" i="1"/>
  <c r="O15" i="1" s="1"/>
  <c r="M16" i="1"/>
  <c r="N8" i="4" s="1"/>
  <c r="N16" i="1"/>
  <c r="O16" i="1" s="1"/>
  <c r="L2" i="4"/>
  <c r="K2" i="4"/>
  <c r="J2" i="4"/>
  <c r="G2" i="4"/>
  <c r="F2" i="4"/>
  <c r="E2" i="4"/>
  <c r="L29" i="1" l="1"/>
  <c r="I29" i="1" s="1"/>
  <c r="K29" i="1" s="1"/>
  <c r="M21" i="4" s="1"/>
  <c r="L21" i="1"/>
  <c r="I21" i="1" s="1"/>
  <c r="I13" i="4" s="1"/>
  <c r="L14" i="1"/>
  <c r="H40" i="4"/>
  <c r="H16" i="4"/>
  <c r="H32" i="4"/>
  <c r="L45" i="1"/>
  <c r="I45" i="1" s="1"/>
  <c r="H38" i="4"/>
  <c r="H30" i="4"/>
  <c r="H24" i="4"/>
  <c r="H22" i="4"/>
  <c r="H11" i="4"/>
  <c r="L19" i="1"/>
  <c r="I19" i="1" s="1"/>
  <c r="H15" i="4"/>
  <c r="L23" i="1"/>
  <c r="I23" i="1" s="1"/>
  <c r="H25" i="4"/>
  <c r="L33" i="1"/>
  <c r="I33" i="1" s="1"/>
  <c r="H28" i="4"/>
  <c r="L36" i="1"/>
  <c r="I36" i="1" s="1"/>
  <c r="H31" i="4"/>
  <c r="L39" i="1"/>
  <c r="I39" i="1" s="1"/>
  <c r="K40" i="1"/>
  <c r="M32" i="4" s="1"/>
  <c r="I32" i="4"/>
  <c r="K24" i="1"/>
  <c r="M16" i="4" s="1"/>
  <c r="I16" i="4"/>
  <c r="H12" i="4"/>
  <c r="L20" i="1"/>
  <c r="I20" i="1" s="1"/>
  <c r="K30" i="1"/>
  <c r="M22" i="4" s="1"/>
  <c r="I22" i="4"/>
  <c r="K46" i="1"/>
  <c r="M38" i="4" s="1"/>
  <c r="I38" i="4"/>
  <c r="H9" i="4"/>
  <c r="L17" i="1"/>
  <c r="I17" i="1" s="1"/>
  <c r="H17" i="4"/>
  <c r="L25" i="1"/>
  <c r="I25" i="1" s="1"/>
  <c r="H20" i="4"/>
  <c r="L28" i="1"/>
  <c r="I28" i="1" s="1"/>
  <c r="H23" i="4"/>
  <c r="L31" i="1"/>
  <c r="I31" i="1" s="1"/>
  <c r="H33" i="4"/>
  <c r="L41" i="1"/>
  <c r="I41" i="1" s="1"/>
  <c r="H39" i="4"/>
  <c r="L47" i="1"/>
  <c r="I47" i="1" s="1"/>
  <c r="L34" i="1"/>
  <c r="I34" i="1" s="1"/>
  <c r="L16" i="1"/>
  <c r="H8" i="4"/>
  <c r="H18" i="4"/>
  <c r="L26" i="1"/>
  <c r="I26" i="1" s="1"/>
  <c r="K32" i="1"/>
  <c r="M24" i="4" s="1"/>
  <c r="I24" i="4"/>
  <c r="H34" i="4"/>
  <c r="L42" i="1"/>
  <c r="I42" i="1" s="1"/>
  <c r="M40" i="4"/>
  <c r="I40" i="4"/>
  <c r="L44" i="1"/>
  <c r="I44" i="1" s="1"/>
  <c r="L18" i="1"/>
  <c r="I18" i="1" s="1"/>
  <c r="K38" i="1"/>
  <c r="M30" i="4" s="1"/>
  <c r="I30" i="4"/>
  <c r="K22" i="1"/>
  <c r="M14" i="4" s="1"/>
  <c r="I14" i="4"/>
  <c r="L13" i="1"/>
  <c r="I13" i="1" s="1"/>
  <c r="H5" i="4"/>
  <c r="L11" i="1"/>
  <c r="I11" i="1" s="1"/>
  <c r="H3" i="4"/>
  <c r="L37" i="1"/>
  <c r="I37" i="1" s="1"/>
  <c r="K12" i="1"/>
  <c r="M4" i="4" s="1"/>
  <c r="I4" i="4"/>
  <c r="H7" i="4"/>
  <c r="L15" i="1"/>
  <c r="H19" i="4"/>
  <c r="L27" i="1"/>
  <c r="I27" i="1" s="1"/>
  <c r="H27" i="4"/>
  <c r="L35" i="1"/>
  <c r="I35" i="1" s="1"/>
  <c r="H35" i="4"/>
  <c r="L43" i="1"/>
  <c r="I43" i="1" s="1"/>
  <c r="H4" i="4"/>
  <c r="I21" i="4" l="1"/>
  <c r="K21" i="1"/>
  <c r="M13" i="4" s="1"/>
  <c r="H2" i="4"/>
  <c r="K45" i="1"/>
  <c r="M37" i="4" s="1"/>
  <c r="I37" i="4"/>
  <c r="K43" i="1"/>
  <c r="M35" i="4" s="1"/>
  <c r="I35" i="4"/>
  <c r="K18" i="1"/>
  <c r="M10" i="4" s="1"/>
  <c r="I10" i="4"/>
  <c r="K36" i="1"/>
  <c r="M28" i="4" s="1"/>
  <c r="I28" i="4"/>
  <c r="K23" i="1"/>
  <c r="M15" i="4" s="1"/>
  <c r="I15" i="4"/>
  <c r="K11" i="1"/>
  <c r="M3" i="4" s="1"/>
  <c r="I3" i="4"/>
  <c r="K47" i="1"/>
  <c r="M39" i="4" s="1"/>
  <c r="I39" i="4"/>
  <c r="K31" i="1"/>
  <c r="M23" i="4" s="1"/>
  <c r="I23" i="4"/>
  <c r="K25" i="1"/>
  <c r="M17" i="4" s="1"/>
  <c r="I17" i="4"/>
  <c r="K35" i="1"/>
  <c r="M27" i="4" s="1"/>
  <c r="I27" i="4"/>
  <c r="K37" i="1"/>
  <c r="M29" i="4" s="1"/>
  <c r="I29" i="4"/>
  <c r="K42" i="1"/>
  <c r="M34" i="4" s="1"/>
  <c r="I34" i="4"/>
  <c r="K26" i="1"/>
  <c r="M18" i="4" s="1"/>
  <c r="I18" i="4"/>
  <c r="K39" i="1"/>
  <c r="M31" i="4" s="1"/>
  <c r="I31" i="4"/>
  <c r="K33" i="1"/>
  <c r="M25" i="4" s="1"/>
  <c r="I25" i="4"/>
  <c r="K27" i="1"/>
  <c r="M19" i="4" s="1"/>
  <c r="I19" i="4"/>
  <c r="K34" i="1"/>
  <c r="M26" i="4" s="1"/>
  <c r="I26" i="4"/>
  <c r="K20" i="1"/>
  <c r="M12" i="4" s="1"/>
  <c r="I12" i="4"/>
  <c r="K19" i="1"/>
  <c r="M11" i="4" s="1"/>
  <c r="I11" i="4"/>
  <c r="K44" i="1"/>
  <c r="M36" i="4" s="1"/>
  <c r="I36" i="4"/>
  <c r="K13" i="1"/>
  <c r="M5" i="4" s="1"/>
  <c r="I5" i="4"/>
  <c r="K41" i="1"/>
  <c r="M33" i="4" s="1"/>
  <c r="I33" i="4"/>
  <c r="K28" i="1"/>
  <c r="M20" i="4" s="1"/>
  <c r="I20" i="4"/>
  <c r="K17" i="1"/>
  <c r="M9" i="4" s="1"/>
  <c r="I9" i="4"/>
  <c r="AM14" i="1" l="1"/>
  <c r="AM15" i="1"/>
  <c r="AM16" i="1"/>
  <c r="AH8" i="1" l="1"/>
  <c r="AA98" i="1"/>
  <c r="D105" i="1"/>
  <c r="I14" i="1"/>
  <c r="I15" i="1"/>
  <c r="I7" i="4" s="1"/>
  <c r="I16" i="1"/>
  <c r="I8" i="4" s="1"/>
  <c r="I6" i="4" l="1"/>
  <c r="I98" i="1"/>
  <c r="AF11" i="1"/>
  <c r="AG11" i="1" s="1"/>
  <c r="AF12" i="1"/>
  <c r="AG12" i="1" s="1"/>
  <c r="AF13" i="1"/>
  <c r="AG13" i="1" s="1"/>
  <c r="AF10" i="1"/>
  <c r="AG10" i="1" s="1"/>
  <c r="AF17" i="1"/>
  <c r="AG17" i="1" s="1"/>
  <c r="AF18" i="1"/>
  <c r="AG18" i="1" s="1"/>
  <c r="K15" i="1"/>
  <c r="M7" i="4" s="1"/>
  <c r="K14" i="1"/>
  <c r="M6" i="4" s="1"/>
  <c r="K16" i="1"/>
  <c r="M8" i="4" s="1"/>
  <c r="M2" i="4"/>
  <c r="I2" i="4"/>
  <c r="AF16" i="1"/>
  <c r="AG16" i="1" s="1"/>
  <c r="AF14" i="1"/>
  <c r="AG14" i="1" s="1"/>
  <c r="AF15" i="1"/>
  <c r="AG15" i="1" s="1"/>
  <c r="D101" i="1" l="1"/>
  <c r="L99" i="1"/>
  <c r="D103" i="1" l="1"/>
  <c r="K99" i="1"/>
  <c r="D102" i="1"/>
  <c r="E112" i="1" l="1"/>
  <c r="G111" i="1"/>
  <c r="G110" i="1"/>
  <c r="D104" i="1"/>
  <c r="V14" i="1" l="1"/>
  <c r="P21" i="1"/>
  <c r="V21" i="1"/>
  <c r="P14" i="1"/>
  <c r="Q14" i="1" s="1"/>
  <c r="V10" i="1"/>
  <c r="P10" i="1"/>
  <c r="P96" i="1"/>
  <c r="V96" i="1"/>
  <c r="P11" i="1"/>
  <c r="V12" i="1"/>
  <c r="V11" i="1"/>
  <c r="P13" i="1"/>
  <c r="V13" i="1"/>
  <c r="P12" i="1"/>
  <c r="P16" i="1"/>
  <c r="W16" i="1" s="1"/>
  <c r="V16" i="1"/>
  <c r="V15" i="1"/>
  <c r="P15" i="1"/>
  <c r="Q15" i="1" s="1"/>
  <c r="V29" i="1"/>
  <c r="P37" i="1"/>
  <c r="P23" i="1"/>
  <c r="V31" i="1"/>
  <c r="V39" i="1"/>
  <c r="V25" i="1"/>
  <c r="V33" i="1"/>
  <c r="P41" i="1"/>
  <c r="V18" i="1"/>
  <c r="P19" i="1"/>
  <c r="P27" i="1"/>
  <c r="P35" i="1"/>
  <c r="V47" i="1"/>
  <c r="P22" i="1"/>
  <c r="P28" i="1"/>
  <c r="V34" i="1"/>
  <c r="P36" i="1"/>
  <c r="P45" i="1"/>
  <c r="P46" i="1"/>
  <c r="V42" i="1"/>
  <c r="P29" i="1"/>
  <c r="V37" i="1"/>
  <c r="V23" i="1"/>
  <c r="P31" i="1"/>
  <c r="P39" i="1"/>
  <c r="P25" i="1"/>
  <c r="P33" i="1"/>
  <c r="V41" i="1"/>
  <c r="P18" i="1"/>
  <c r="V19" i="1"/>
  <c r="V27" i="1"/>
  <c r="V35" i="1"/>
  <c r="P47" i="1"/>
  <c r="V26" i="1"/>
  <c r="V32" i="1"/>
  <c r="P34" i="1"/>
  <c r="V43" i="1"/>
  <c r="P42" i="1"/>
  <c r="V40" i="1"/>
  <c r="V24" i="1"/>
  <c r="V30" i="1"/>
  <c r="V44" i="1"/>
  <c r="V45" i="1"/>
  <c r="P40" i="1"/>
  <c r="P24" i="1"/>
  <c r="P30" i="1"/>
  <c r="V36" i="1"/>
  <c r="P44" i="1"/>
  <c r="V46" i="1"/>
  <c r="P43" i="1"/>
  <c r="P26" i="1"/>
  <c r="P32" i="1"/>
  <c r="V38" i="1"/>
  <c r="V20" i="1"/>
  <c r="P17" i="1"/>
  <c r="V22" i="1"/>
  <c r="V28" i="1"/>
  <c r="P38" i="1"/>
  <c r="P20" i="1"/>
  <c r="V17" i="1"/>
  <c r="Q21" i="1" l="1"/>
  <c r="W21" i="1"/>
  <c r="W14" i="1"/>
  <c r="Q10" i="1"/>
  <c r="W10" i="1"/>
  <c r="Q96" i="1"/>
  <c r="W96" i="1"/>
  <c r="Q16" i="1"/>
  <c r="Q13" i="1"/>
  <c r="W13" i="1"/>
  <c r="Q11" i="1"/>
  <c r="W11" i="1"/>
  <c r="Q12" i="1"/>
  <c r="W12" i="1"/>
  <c r="W15" i="1"/>
  <c r="Q33" i="1"/>
  <c r="W33" i="1"/>
  <c r="Q19" i="1"/>
  <c r="W19" i="1"/>
  <c r="W32" i="1"/>
  <c r="Q32" i="1"/>
  <c r="W24" i="1"/>
  <c r="Q24" i="1"/>
  <c r="Q25" i="1"/>
  <c r="W25" i="1"/>
  <c r="Q37" i="1"/>
  <c r="W37" i="1"/>
  <c r="W20" i="1"/>
  <c r="Q20" i="1"/>
  <c r="W17" i="1"/>
  <c r="Q17" i="1"/>
  <c r="W26" i="1"/>
  <c r="Q26" i="1"/>
  <c r="W44" i="1"/>
  <c r="Q44" i="1"/>
  <c r="W40" i="1"/>
  <c r="Q40" i="1"/>
  <c r="W34" i="1"/>
  <c r="Q34" i="1"/>
  <c r="W47" i="1"/>
  <c r="Q47" i="1"/>
  <c r="Q18" i="1"/>
  <c r="W18" i="1"/>
  <c r="Q39" i="1"/>
  <c r="W39" i="1"/>
  <c r="W46" i="1"/>
  <c r="Q46" i="1"/>
  <c r="W28" i="1"/>
  <c r="Q28" i="1"/>
  <c r="Q35" i="1"/>
  <c r="W35" i="1"/>
  <c r="Q41" i="1"/>
  <c r="W41" i="1"/>
  <c r="W30" i="1"/>
  <c r="Q30" i="1"/>
  <c r="W36" i="1"/>
  <c r="Q36" i="1"/>
  <c r="W38" i="1"/>
  <c r="Q38" i="1"/>
  <c r="Q43" i="1"/>
  <c r="W43" i="1"/>
  <c r="W42" i="1"/>
  <c r="Q42" i="1"/>
  <c r="Q31" i="1"/>
  <c r="W31" i="1"/>
  <c r="Q29" i="1"/>
  <c r="W29" i="1"/>
  <c r="W45" i="1"/>
  <c r="Q45" i="1"/>
  <c r="W22" i="1"/>
  <c r="Q22" i="1"/>
  <c r="Q27" i="1"/>
  <c r="W27" i="1"/>
  <c r="Q23" i="1"/>
  <c r="W23" i="1"/>
  <c r="D106" i="1" l="1"/>
  <c r="D107" i="1" s="1"/>
  <c r="R21" i="1" l="1"/>
  <c r="S21" i="1"/>
  <c r="R10" i="1"/>
  <c r="S10" i="1"/>
  <c r="I110" i="1"/>
  <c r="R96" i="1"/>
  <c r="S96" i="1"/>
  <c r="S13" i="1"/>
  <c r="R12" i="1"/>
  <c r="R11" i="1"/>
  <c r="S12" i="1"/>
  <c r="S11" i="1"/>
  <c r="R13" i="1"/>
  <c r="S20" i="1"/>
  <c r="R26" i="1"/>
  <c r="R24" i="1"/>
  <c r="R30" i="1"/>
  <c r="R38" i="1"/>
  <c r="S44" i="1"/>
  <c r="R20" i="1"/>
  <c r="S28" i="1"/>
  <c r="S36" i="1"/>
  <c r="S40" i="1"/>
  <c r="S17" i="1"/>
  <c r="R22" i="1"/>
  <c r="R28" i="1"/>
  <c r="R36" i="1"/>
  <c r="R44" i="1"/>
  <c r="S22" i="1"/>
  <c r="S30" i="1"/>
  <c r="S38" i="1"/>
  <c r="S46" i="1"/>
  <c r="S29" i="1"/>
  <c r="S37" i="1"/>
  <c r="S23" i="1"/>
  <c r="S31" i="1"/>
  <c r="S39" i="1"/>
  <c r="S25" i="1"/>
  <c r="S33" i="1"/>
  <c r="S41" i="1"/>
  <c r="S18" i="1"/>
  <c r="S19" i="1"/>
  <c r="S27" i="1"/>
  <c r="S35" i="1"/>
  <c r="S47" i="1"/>
  <c r="S43" i="1"/>
  <c r="R25" i="1"/>
  <c r="R19" i="1"/>
  <c r="R43" i="1"/>
  <c r="R34" i="1"/>
  <c r="S24" i="1"/>
  <c r="R42" i="1"/>
  <c r="R23" i="1"/>
  <c r="R33" i="1"/>
  <c r="R27" i="1"/>
  <c r="S26" i="1"/>
  <c r="R40" i="1"/>
  <c r="R29" i="1"/>
  <c r="R31" i="1"/>
  <c r="R41" i="1"/>
  <c r="R35" i="1"/>
  <c r="R17" i="1"/>
  <c r="S45" i="1"/>
  <c r="S32" i="1"/>
  <c r="R46" i="1"/>
  <c r="R37" i="1"/>
  <c r="R39" i="1"/>
  <c r="R18" i="1"/>
  <c r="R47" i="1"/>
  <c r="R32" i="1"/>
  <c r="R45" i="1"/>
  <c r="S34" i="1"/>
  <c r="S42" i="1"/>
  <c r="R15" i="1"/>
  <c r="S15" i="1"/>
  <c r="R14" i="1"/>
  <c r="S14" i="1"/>
  <c r="H111" i="1"/>
  <c r="R16" i="1"/>
  <c r="S1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Ingemar Sjöberg</author>
  </authors>
  <commentList>
    <comment ref="E4" authorId="0" shapeId="0" xr:uid="{00000000-0006-0000-0000-000001000000}">
      <text>
        <r>
          <rPr>
            <b/>
            <sz val="9"/>
            <color indexed="81"/>
            <rFont val="Tahoma"/>
            <family val="2"/>
          </rPr>
          <t>Ingemar Sjöberg:</t>
        </r>
        <r>
          <rPr>
            <sz val="9"/>
            <color indexed="81"/>
            <rFont val="Tahoma"/>
            <family val="2"/>
          </rPr>
          <t xml:space="preserve">
Älgskötselområdets/Älgförvalningsomrdets namn
</t>
        </r>
      </text>
    </comment>
    <comment ref="E5" authorId="0" shapeId="0" xr:uid="{00000000-0006-0000-0000-000002000000}">
      <text>
        <r>
          <rPr>
            <b/>
            <sz val="9"/>
            <color indexed="81"/>
            <rFont val="Tahoma"/>
            <family val="2"/>
          </rPr>
          <t>Ingemar Sjöberg:</t>
        </r>
        <r>
          <rPr>
            <sz val="9"/>
            <color indexed="81"/>
            <rFont val="Tahoma"/>
            <family val="2"/>
          </rPr>
          <t xml:space="preserve">
Älgjaktområdets reg.nr i länsstyrelsernas register.
Ex. 06-01-01-001-Ä</t>
        </r>
      </text>
    </comment>
    <comment ref="E6" authorId="0" shapeId="0" xr:uid="{00000000-0006-0000-0000-000003000000}">
      <text>
        <r>
          <rPr>
            <b/>
            <sz val="9"/>
            <color indexed="81"/>
            <rFont val="Tahoma"/>
            <family val="2"/>
          </rPr>
          <t>Ingemar Sjöberg:</t>
        </r>
        <r>
          <rPr>
            <sz val="9"/>
            <color indexed="81"/>
            <rFont val="Tahoma"/>
            <family val="2"/>
          </rPr>
          <t xml:space="preserve">
Året då inventeringen genomförs (insamling av inventeringsdata).
</t>
        </r>
      </text>
    </comment>
    <comment ref="D10" authorId="0" shapeId="0" xr:uid="{00000000-0006-0000-0000-000006000000}">
      <text>
        <r>
          <rPr>
            <b/>
            <sz val="9"/>
            <color indexed="81"/>
            <rFont val="Tahoma"/>
            <family val="2"/>
          </rPr>
          <t>Ingemar Sjöberg:</t>
        </r>
        <r>
          <rPr>
            <sz val="9"/>
            <color indexed="81"/>
            <rFont val="Tahoma"/>
            <family val="2"/>
          </rPr>
          <t xml:space="preserve">
Eget namn på jaktområde
Tex. Jaktlag i älgskötselområde</t>
        </r>
      </text>
    </comment>
    <comment ref="E10" authorId="0" shapeId="0" xr:uid="{00000000-0006-0000-0000-000007000000}">
      <text>
        <r>
          <rPr>
            <b/>
            <sz val="9"/>
            <color indexed="81"/>
            <rFont val="Tahoma"/>
            <family val="2"/>
          </rPr>
          <t>Ingemar Sjöberg:</t>
        </r>
        <r>
          <rPr>
            <sz val="9"/>
            <color indexed="81"/>
            <rFont val="Tahoma"/>
            <family val="2"/>
          </rPr>
          <t xml:space="preserve">
Antal inventerade provytor. Lämnas tom om inventering ej utförts!</t>
        </r>
      </text>
    </comment>
    <comment ref="F10" authorId="0" shapeId="0" xr:uid="{00000000-0006-0000-0000-000008000000}">
      <text>
        <r>
          <rPr>
            <b/>
            <sz val="9"/>
            <color indexed="81"/>
            <rFont val="Tahoma"/>
            <family val="2"/>
          </rPr>
          <t>Ingemar Sjöberg:</t>
        </r>
        <r>
          <rPr>
            <sz val="9"/>
            <color indexed="81"/>
            <rFont val="Tahoma"/>
            <family val="2"/>
          </rPr>
          <t xml:space="preserve">
Antal funna spillningshögar. Lämnas tom om trakten inte inventerats (0 st. också ett resultat)!</t>
        </r>
      </text>
    </comment>
    <comment ref="G10" authorId="0" shapeId="0" xr:uid="{00000000-0006-0000-0000-000009000000}">
      <text>
        <r>
          <rPr>
            <b/>
            <sz val="9"/>
            <color indexed="81"/>
            <rFont val="Tahoma"/>
            <family val="2"/>
          </rPr>
          <t>Ingemar Sjöberg:</t>
        </r>
        <r>
          <rPr>
            <sz val="9"/>
            <color indexed="81"/>
            <rFont val="Tahoma"/>
            <family val="2"/>
          </rPr>
          <t xml:space="preserve">
Ifylls endast om höstrensning av ytorna genomförts.</t>
        </r>
      </text>
    </comment>
    <comment ref="H10" authorId="0" shapeId="0" xr:uid="{00000000-0006-0000-0000-00000A000000}">
      <text>
        <r>
          <rPr>
            <b/>
            <sz val="9"/>
            <color indexed="81"/>
            <rFont val="Tahoma"/>
            <family val="2"/>
          </rPr>
          <t>Ingemar Sjöberg:</t>
        </r>
        <r>
          <rPr>
            <sz val="9"/>
            <color indexed="81"/>
            <rFont val="Tahoma"/>
            <family val="2"/>
          </rPr>
          <t xml:space="preserve">
Inventeringsdag för den aktuella inventeringstrakten.</t>
        </r>
      </text>
    </comment>
    <comment ref="H101" authorId="0" shapeId="0" xr:uid="{00000000-0006-0000-0000-00000B000000}">
      <text>
        <r>
          <rPr>
            <b/>
            <sz val="9"/>
            <color indexed="81"/>
            <rFont val="Tahoma"/>
            <family val="2"/>
          </rPr>
          <t>Ingemar Sjöberg:</t>
        </r>
        <r>
          <rPr>
            <sz val="9"/>
            <color indexed="81"/>
            <rFont val="Tahoma"/>
            <family val="2"/>
          </rPr>
          <t xml:space="preserve">
Medelvärdet för defekationshastigheten kan variera mellan 14 och 19 högar/dygn och älg. Läs mer i SLU;s manual. Kontakta din älgförvaltningsgrupp eller Länsstyrelse för vilket värde som bör användas.</t>
        </r>
      </text>
    </comment>
    <comment ref="I106" authorId="0" shapeId="0" xr:uid="{00000000-0006-0000-0000-00000C000000}">
      <text>
        <r>
          <rPr>
            <b/>
            <sz val="9"/>
            <color indexed="81"/>
            <rFont val="Tahoma"/>
            <family val="2"/>
          </rPr>
          <t>Ingemar Sjöberg:</t>
        </r>
        <r>
          <rPr>
            <sz val="9"/>
            <color indexed="81"/>
            <rFont val="Tahoma"/>
            <family val="2"/>
          </rPr>
          <t xml:space="preserve">
Om vi använder orensade ytor (Alternativ 2) har vi inget rensningsdatum för att bestämma ackumuleringsperiodens början. Man kan då använda nedanstående schabloniserade tabell för att avgöra ett ungefärligt datum beroende på vilken latitud (breddgrad). Läs vidare i SLU;s manual.
Latitud     Studieperiodens början
56                25 okt
58                20 okt
60                 15 okt
62                 10 okt
64                   5 okt
66                    1 okt</t>
        </r>
      </text>
    </comment>
  </commentList>
</comments>
</file>

<file path=xl/sharedStrings.xml><?xml version="1.0" encoding="utf-8"?>
<sst xmlns="http://schemas.openxmlformats.org/spreadsheetml/2006/main" count="158" uniqueCount="123">
  <si>
    <t>Resultat från spillningsinventering (ÄLG)</t>
  </si>
  <si>
    <t>Områdesnamn:</t>
  </si>
  <si>
    <t>Store Mosse Sydvästra ÄSO</t>
  </si>
  <si>
    <t>Areal:</t>
  </si>
  <si>
    <t>Områdets reg nr:</t>
  </si>
  <si>
    <t>ÄFO 06-003</t>
  </si>
  <si>
    <t>Inventeringsår:</t>
  </si>
  <si>
    <t>TraktID</t>
  </si>
  <si>
    <t>Namn på trakt</t>
  </si>
  <si>
    <t>Ansvarigt jaktområde</t>
  </si>
  <si>
    <t>Antal provytor</t>
  </si>
  <si>
    <t>Antal spilln.högar</t>
  </si>
  <si>
    <t>Rensnings- datum (ifylls om rensning)</t>
  </si>
  <si>
    <t>Inventerings- datum</t>
  </si>
  <si>
    <t>Ackumulerings- period</t>
  </si>
  <si>
    <t>Skjutna/ omkomna</t>
  </si>
  <si>
    <t>Dödsdatum</t>
  </si>
  <si>
    <t>Medel rensningsdatum</t>
  </si>
  <si>
    <t>Instruktion</t>
  </si>
  <si>
    <t>Rensning</t>
  </si>
  <si>
    <t>Lövfällning</t>
  </si>
  <si>
    <t>Vald datummetod</t>
  </si>
  <si>
    <t>1.  Fyll i de gula fälten (var noggrann med att få rätt datum för höstrensning och inventering)</t>
  </si>
  <si>
    <t>6338_432</t>
  </si>
  <si>
    <t>Herrestadgård</t>
  </si>
  <si>
    <t>2.  Fyll i rutan för övriga kommentarer/observationer</t>
  </si>
  <si>
    <t>6338_434</t>
  </si>
  <si>
    <t>Kärda</t>
  </si>
  <si>
    <t>3.  Skicka filen med e-post till Länsstyrelsen och ordförande i ditt ÄFOs älgförvaltningsgrupp.</t>
  </si>
  <si>
    <t>6340_432</t>
  </si>
  <si>
    <t>Ulf P</t>
  </si>
  <si>
    <t>Herrestad</t>
  </si>
  <si>
    <t>6340_434</t>
  </si>
  <si>
    <t>Nicklas L, Anders S</t>
  </si>
  <si>
    <t>Kontaktuppgifter Länsstyrelsen</t>
  </si>
  <si>
    <t>6340_436</t>
  </si>
  <si>
    <t>Lars J</t>
  </si>
  <si>
    <t>Hörda</t>
  </si>
  <si>
    <t>Se Länsstyrelsernas hemsida:</t>
  </si>
  <si>
    <t>6342_430</t>
  </si>
  <si>
    <t>http://www.lansstyrelsen.se/Sv/Pages/default.aspx</t>
  </si>
  <si>
    <t>6342_432</t>
  </si>
  <si>
    <t>6342_434</t>
  </si>
  <si>
    <t>6342_436</t>
  </si>
  <si>
    <t>Hans- Göran J</t>
  </si>
  <si>
    <t>Maramö</t>
  </si>
  <si>
    <t>Kontaktuppgifter älgförvaltningsgrupperna</t>
  </si>
  <si>
    <t>6342_438</t>
  </si>
  <si>
    <t>Fredrik L</t>
  </si>
  <si>
    <t>6342_440</t>
  </si>
  <si>
    <t>Lennart A</t>
  </si>
  <si>
    <t>Torp</t>
  </si>
  <si>
    <t>Se din Länsstyrelsens hemsida eller kontakta eller kontakta ansvarig handläggare.</t>
  </si>
  <si>
    <t>6342_442</t>
  </si>
  <si>
    <t>6344_430</t>
  </si>
  <si>
    <t>Daniel H</t>
  </si>
  <si>
    <t>Åvall</t>
  </si>
  <si>
    <t>6344_432</t>
  </si>
  <si>
    <t>6344_434</t>
  </si>
  <si>
    <t>6344_436</t>
  </si>
  <si>
    <t>Hans- Göran</t>
  </si>
  <si>
    <t>6344_438</t>
  </si>
  <si>
    <t>6344_440</t>
  </si>
  <si>
    <t>Albin S</t>
  </si>
  <si>
    <t>Vällesten</t>
  </si>
  <si>
    <t>6344_442</t>
  </si>
  <si>
    <t>6346_430</t>
  </si>
  <si>
    <t>6346_436</t>
  </si>
  <si>
    <t>Hädinge</t>
  </si>
  <si>
    <t>Övriga kommentarer/observationer</t>
  </si>
  <si>
    <t>6348_438</t>
  </si>
  <si>
    <t>Här kan ni skriva egna kommentarer och/eller observationer som gjorts under året</t>
  </si>
  <si>
    <t>som gått och som du vill att Länsstyrelsen och ÄFG ska ta del av. Det kan gälla</t>
  </si>
  <si>
    <t xml:space="preserve">spillningsinventeringen eller andra typer av observationer som gjorts i samband </t>
  </si>
  <si>
    <t>6346_440</t>
  </si>
  <si>
    <t>med inventeringen eller jakt.</t>
  </si>
  <si>
    <t>Totalt:</t>
  </si>
  <si>
    <t>Medel:</t>
  </si>
  <si>
    <t>(P)</t>
  </si>
  <si>
    <t>(S)</t>
  </si>
  <si>
    <t>(T)</t>
  </si>
  <si>
    <t>Totalt inventerade trakter</t>
  </si>
  <si>
    <t xml:space="preserve">Spillningshögar per dygn (D) = </t>
  </si>
  <si>
    <t>Totalt antal provytor</t>
  </si>
  <si>
    <t>Antal inventerade provytor</t>
  </si>
  <si>
    <t>Andel inventerade ytor</t>
  </si>
  <si>
    <t>Älgar/1000 ha =</t>
  </si>
  <si>
    <t>S x 100 000  /  P x D x T</t>
  </si>
  <si>
    <t>Medel spilln.högar/trakt</t>
  </si>
  <si>
    <t>Standardavvikelse (s)</t>
  </si>
  <si>
    <t xml:space="preserve">Datum för lövfällning </t>
  </si>
  <si>
    <t>Standard error (SE)</t>
  </si>
  <si>
    <t>(ifylls om höstrensning ej genomförts)</t>
  </si>
  <si>
    <t>+ -</t>
  </si>
  <si>
    <t>Medel antal älgar</t>
  </si>
  <si>
    <t>(konfidensintervall 95 %)</t>
  </si>
  <si>
    <t>Länk till SlU;s manual:</t>
  </si>
  <si>
    <t>http://www.slu.se/sv/centrumbildningar-och-projekt/algforvaltning/manualer/spillningsinventering-manual/</t>
  </si>
  <si>
    <t>FID</t>
  </si>
  <si>
    <t>N</t>
  </si>
  <si>
    <t>E</t>
  </si>
  <si>
    <t>REF_ID</t>
  </si>
  <si>
    <t>NAMN_ORT</t>
  </si>
  <si>
    <t>JAKTOMR</t>
  </si>
  <si>
    <t>DATUM_INV</t>
  </si>
  <si>
    <t>DAT_START</t>
  </si>
  <si>
    <t>DYGN_ANTAL</t>
  </si>
  <si>
    <t>YTOR_ANTAL</t>
  </si>
  <si>
    <t>SPILLN_TOT</t>
  </si>
  <si>
    <t>HöG_DYGN</t>
  </si>
  <si>
    <t>RESULTAT</t>
  </si>
  <si>
    <t>RENSNING</t>
  </si>
  <si>
    <t>REG_NR</t>
  </si>
  <si>
    <t>X</t>
  </si>
  <si>
    <t>Y</t>
  </si>
  <si>
    <t>6346_438</t>
  </si>
  <si>
    <t>Anders S</t>
  </si>
  <si>
    <t>6348_436</t>
  </si>
  <si>
    <t>Hans H, Kjell- Ove G</t>
  </si>
  <si>
    <t>Hans H, Nicklas L</t>
  </si>
  <si>
    <t>Nicklas L</t>
  </si>
  <si>
    <t>Albin S, Fredrik</t>
  </si>
  <si>
    <t>Börje 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</si>
</sst>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0.0"/>
  </numFmts>
  <fonts count="2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4"/>
      <name val="Arial"/>
      <family val="2"/>
    </font>
    <font>
      <sz val="9"/>
      <name val="Arial"/>
      <family val="2"/>
    </font>
    <font>
      <b/>
      <sz val="9"/>
      <name val="Arial"/>
      <family val="2"/>
    </font>
    <font>
      <sz val="9"/>
      <color theme="0"/>
      <name val="Arial"/>
      <family val="2"/>
    </font>
    <font>
      <b/>
      <sz val="12"/>
      <name val="Arial"/>
      <family val="2"/>
    </font>
    <font>
      <sz val="9"/>
      <color theme="1"/>
      <name val="Arial"/>
      <family val="2"/>
    </font>
    <font>
      <b/>
      <sz val="14"/>
      <color theme="1"/>
      <name val="Arial"/>
      <family val="2"/>
    </font>
    <font>
      <sz val="11"/>
      <name val="Calibri"/>
      <family val="2"/>
      <scheme val="minor"/>
    </font>
    <font>
      <b/>
      <sz val="9"/>
      <color theme="0"/>
      <name val="Arial"/>
      <family val="2"/>
    </font>
    <font>
      <b/>
      <sz val="11"/>
      <name val="Arial"/>
      <family val="2"/>
    </font>
    <font>
      <b/>
      <sz val="12"/>
      <color theme="0"/>
      <name val="Arial"/>
      <family val="2"/>
    </font>
    <font>
      <sz val="8"/>
      <name val="Arial"/>
      <family val="2"/>
    </font>
    <font>
      <sz val="8"/>
      <color theme="1"/>
      <name val="Calibri"/>
      <family val="2"/>
      <scheme val="minor"/>
    </font>
    <font>
      <sz val="10"/>
      <name val="Arial"/>
      <family val="2"/>
    </font>
    <font>
      <b/>
      <u/>
      <sz val="11"/>
      <color theme="1"/>
      <name val="Calibri"/>
      <family val="2"/>
      <scheme val="minor"/>
    </font>
    <font>
      <u/>
      <sz val="11"/>
      <color theme="10"/>
      <name val="Calibri"/>
      <family val="2"/>
      <scheme val="minor"/>
    </font>
    <font>
      <sz val="10"/>
      <name val="Arial"/>
      <family val="2"/>
    </font>
    <font>
      <b/>
      <sz val="10"/>
      <name val="Arial"/>
      <family val="2"/>
    </font>
    <font>
      <sz val="9"/>
      <color indexed="81"/>
      <name val="Tahoma"/>
      <family val="2"/>
    </font>
    <font>
      <b/>
      <sz val="9"/>
      <color indexed="81"/>
      <name val="Tahoma"/>
      <family val="2"/>
    </font>
    <font>
      <sz val="8"/>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00FF99"/>
        <bgColor indexed="64"/>
      </patternFill>
    </fill>
    <fill>
      <patternFill patternType="solid">
        <fgColor theme="9"/>
        <bgColor indexed="64"/>
      </patternFill>
    </fill>
    <fill>
      <patternFill patternType="solid">
        <fgColor rgb="FFFFC0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12">
    <xf numFmtId="0" fontId="0" fillId="0" borderId="0"/>
    <xf numFmtId="9" fontId="1" fillId="0" borderId="0" applyFont="0" applyFill="0" applyBorder="0" applyAlignment="0" applyProtection="0"/>
    <xf numFmtId="0" fontId="1" fillId="0" borderId="0"/>
    <xf numFmtId="0" fontId="17" fillId="0" borderId="0"/>
    <xf numFmtId="9" fontId="17" fillId="0" borderId="0" applyFont="0" applyFill="0" applyBorder="0" applyAlignment="0" applyProtection="0"/>
    <xf numFmtId="0" fontId="1" fillId="0" borderId="0"/>
    <xf numFmtId="0" fontId="19" fillId="0" borderId="0" applyNumberFormat="0" applyFill="0" applyBorder="0" applyAlignment="0" applyProtection="0"/>
    <xf numFmtId="0" fontId="20" fillId="0" borderId="0"/>
    <xf numFmtId="0" fontId="19" fillId="0" borderId="0" applyNumberFormat="0" applyFill="0" applyBorder="0" applyAlignment="0" applyProtection="0"/>
    <xf numFmtId="0" fontId="1" fillId="0" borderId="0"/>
    <xf numFmtId="9" fontId="17"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0" fontId="5" fillId="0" borderId="2" xfId="0" applyFont="1" applyBorder="1" applyAlignment="1">
      <alignment horizontal="center"/>
    </xf>
    <xf numFmtId="0" fontId="8" fillId="2" borderId="0" xfId="0" applyFont="1" applyFill="1" applyAlignment="1">
      <alignment horizontal="left"/>
    </xf>
    <xf numFmtId="0" fontId="5" fillId="3" borderId="1" xfId="0" applyFont="1" applyFill="1" applyBorder="1" applyAlignment="1" applyProtection="1">
      <alignment horizontal="center"/>
      <protection locked="0"/>
    </xf>
    <xf numFmtId="0" fontId="5" fillId="2" borderId="0" xfId="0" applyFont="1" applyFill="1"/>
    <xf numFmtId="0" fontId="6" fillId="2" borderId="0" xfId="0" applyFont="1" applyFill="1" applyAlignment="1">
      <alignment horizontal="center"/>
    </xf>
    <xf numFmtId="164" fontId="6" fillId="2" borderId="0" xfId="0" applyNumberFormat="1" applyFont="1" applyFill="1" applyAlignment="1">
      <alignment horizontal="center"/>
    </xf>
    <xf numFmtId="164" fontId="5" fillId="2" borderId="0" xfId="0" applyNumberFormat="1" applyFont="1" applyFill="1" applyAlignment="1">
      <alignment horizontal="center"/>
    </xf>
    <xf numFmtId="49" fontId="5" fillId="2" borderId="0" xfId="0" applyNumberFormat="1" applyFont="1" applyFill="1" applyAlignment="1">
      <alignment horizontal="center"/>
    </xf>
    <xf numFmtId="0" fontId="5" fillId="2" borderId="9" xfId="0" applyFont="1" applyFill="1" applyBorder="1" applyAlignment="1">
      <alignment horizontal="center"/>
    </xf>
    <xf numFmtId="0" fontId="5" fillId="2" borderId="0" xfId="0" applyFont="1" applyFill="1" applyAlignment="1">
      <alignment horizontal="center"/>
    </xf>
    <xf numFmtId="0" fontId="5" fillId="2" borderId="11" xfId="0" applyFont="1" applyFill="1" applyBorder="1" applyAlignment="1">
      <alignment horizontal="center"/>
    </xf>
    <xf numFmtId="0" fontId="6" fillId="2" borderId="3" xfId="0" applyFont="1" applyFill="1" applyBorder="1" applyAlignment="1">
      <alignment horizontal="center"/>
    </xf>
    <xf numFmtId="0" fontId="6" fillId="2" borderId="8" xfId="0" applyFont="1" applyFill="1" applyBorder="1" applyAlignment="1">
      <alignment horizontal="center"/>
    </xf>
    <xf numFmtId="49" fontId="5" fillId="2" borderId="0" xfId="0" applyNumberFormat="1" applyFont="1" applyFill="1" applyAlignment="1">
      <alignment horizontal="left"/>
    </xf>
    <xf numFmtId="49" fontId="7" fillId="2" borderId="11" xfId="0" applyNumberFormat="1" applyFont="1" applyFill="1" applyBorder="1" applyAlignment="1">
      <alignment horizontal="center"/>
    </xf>
    <xf numFmtId="0" fontId="7" fillId="2" borderId="11" xfId="0" applyFont="1" applyFill="1" applyBorder="1" applyAlignment="1">
      <alignment horizontal="center"/>
    </xf>
    <xf numFmtId="0" fontId="6" fillId="2" borderId="20" xfId="0" applyFont="1" applyFill="1" applyBorder="1" applyAlignment="1">
      <alignment horizontal="right"/>
    </xf>
    <xf numFmtId="164" fontId="5" fillId="2" borderId="11" xfId="0" applyNumberFormat="1" applyFont="1" applyFill="1" applyBorder="1" applyAlignment="1">
      <alignment horizontal="center"/>
    </xf>
    <xf numFmtId="0" fontId="9" fillId="2" borderId="0" xfId="0" applyFont="1" applyFill="1"/>
    <xf numFmtId="0" fontId="10" fillId="2" borderId="0" xfId="0" applyFont="1" applyFill="1"/>
    <xf numFmtId="165" fontId="0" fillId="2" borderId="0" xfId="0" applyNumberFormat="1" applyFill="1"/>
    <xf numFmtId="0" fontId="0" fillId="2" borderId="0" xfId="0" applyFill="1"/>
    <xf numFmtId="49" fontId="0" fillId="2" borderId="0" xfId="0" applyNumberFormat="1" applyFill="1"/>
    <xf numFmtId="9" fontId="9" fillId="2" borderId="0" xfId="0" applyNumberFormat="1" applyFont="1" applyFill="1" applyAlignment="1">
      <alignment horizontal="left"/>
    </xf>
    <xf numFmtId="0" fontId="5" fillId="0" borderId="1" xfId="0" applyFont="1" applyBorder="1" applyAlignment="1">
      <alignment horizontal="center"/>
    </xf>
    <xf numFmtId="165" fontId="7" fillId="2" borderId="0" xfId="0" applyNumberFormat="1" applyFont="1" applyFill="1" applyAlignment="1">
      <alignment horizontal="center"/>
    </xf>
    <xf numFmtId="165" fontId="7" fillId="2" borderId="0" xfId="0" applyNumberFormat="1" applyFont="1" applyFill="1" applyAlignment="1">
      <alignment horizontal="left"/>
    </xf>
    <xf numFmtId="0" fontId="14" fillId="2" borderId="0" xfId="0" applyFont="1" applyFill="1" applyAlignment="1">
      <alignment horizontal="right"/>
    </xf>
    <xf numFmtId="0" fontId="15" fillId="2" borderId="0" xfId="0" applyFont="1" applyFill="1"/>
    <xf numFmtId="9" fontId="15" fillId="2" borderId="0" xfId="1" applyFont="1" applyFill="1" applyBorder="1" applyAlignment="1" applyProtection="1">
      <alignment horizontal="left"/>
    </xf>
    <xf numFmtId="1" fontId="15" fillId="2" borderId="0" xfId="1" applyNumberFormat="1" applyFont="1" applyFill="1" applyBorder="1" applyAlignment="1" applyProtection="1">
      <alignment horizontal="left"/>
    </xf>
    <xf numFmtId="165" fontId="15" fillId="2" borderId="0" xfId="0" applyNumberFormat="1" applyFont="1" applyFill="1" applyAlignment="1">
      <alignment horizontal="left"/>
    </xf>
    <xf numFmtId="0" fontId="3" fillId="2" borderId="0" xfId="0" applyFont="1" applyFill="1"/>
    <xf numFmtId="0" fontId="3" fillId="2" borderId="5" xfId="0" applyFont="1" applyFill="1" applyBorder="1"/>
    <xf numFmtId="0" fontId="3" fillId="2" borderId="3" xfId="0" applyFont="1" applyFill="1" applyBorder="1"/>
    <xf numFmtId="0" fontId="0" fillId="2" borderId="3" xfId="0" applyFill="1" applyBorder="1"/>
    <xf numFmtId="0" fontId="0" fillId="2" borderId="8" xfId="0" applyFill="1" applyBorder="1"/>
    <xf numFmtId="0" fontId="0" fillId="2" borderId="9" xfId="0" applyFill="1" applyBorder="1"/>
    <xf numFmtId="0" fontId="0" fillId="2" borderId="21" xfId="0" applyFill="1" applyBorder="1"/>
    <xf numFmtId="0" fontId="0" fillId="2" borderId="22" xfId="0" applyFill="1" applyBorder="1"/>
    <xf numFmtId="164" fontId="0" fillId="2" borderId="1" xfId="0" applyNumberFormat="1" applyFill="1" applyBorder="1"/>
    <xf numFmtId="0" fontId="0" fillId="2" borderId="9" xfId="0" applyFill="1" applyBorder="1" applyAlignment="1">
      <alignment horizontal="left"/>
    </xf>
    <xf numFmtId="0" fontId="3" fillId="2" borderId="7" xfId="0" applyFont="1" applyFill="1" applyBorder="1"/>
    <xf numFmtId="0" fontId="5" fillId="3" borderId="1" xfId="0" applyFont="1" applyFill="1" applyBorder="1" applyAlignment="1">
      <alignment horizontal="center"/>
    </xf>
    <xf numFmtId="164" fontId="5" fillId="3" borderId="18" xfId="0" applyNumberFormat="1" applyFont="1" applyFill="1" applyBorder="1" applyAlignment="1">
      <alignment horizontal="center"/>
    </xf>
    <xf numFmtId="0" fontId="0" fillId="2" borderId="1" xfId="0" applyFill="1" applyBorder="1"/>
    <xf numFmtId="0" fontId="0" fillId="2" borderId="4" xfId="0" applyFill="1" applyBorder="1" applyAlignment="1">
      <alignment horizontal="right"/>
    </xf>
    <xf numFmtId="0" fontId="11" fillId="2" borderId="10" xfId="0" applyFont="1" applyFill="1" applyBorder="1"/>
    <xf numFmtId="0" fontId="0" fillId="2" borderId="4" xfId="0" applyFill="1" applyBorder="1"/>
    <xf numFmtId="0" fontId="0" fillId="0" borderId="0" xfId="0" applyAlignment="1">
      <alignment horizontal="right"/>
    </xf>
    <xf numFmtId="165" fontId="13" fillId="2" borderId="11" xfId="0" applyNumberFormat="1" applyFont="1" applyFill="1" applyBorder="1" applyAlignment="1">
      <alignment horizontal="right"/>
    </xf>
    <xf numFmtId="49" fontId="5" fillId="2" borderId="3" xfId="0" applyNumberFormat="1" applyFont="1" applyFill="1" applyBorder="1" applyAlignment="1">
      <alignment horizontal="center"/>
    </xf>
    <xf numFmtId="0" fontId="5" fillId="2" borderId="3" xfId="0" applyFont="1" applyFill="1" applyBorder="1"/>
    <xf numFmtId="0" fontId="5" fillId="2" borderId="3" xfId="0" applyFont="1" applyFill="1" applyBorder="1" applyAlignment="1">
      <alignment horizontal="center"/>
    </xf>
    <xf numFmtId="164" fontId="5" fillId="2" borderId="3" xfId="0" applyNumberFormat="1" applyFont="1" applyFill="1" applyBorder="1" applyAlignment="1">
      <alignment horizontal="center"/>
    </xf>
    <xf numFmtId="0" fontId="5" fillId="2" borderId="8" xfId="0" applyFont="1" applyFill="1" applyBorder="1" applyAlignment="1">
      <alignment horizontal="center"/>
    </xf>
    <xf numFmtId="164" fontId="5" fillId="2" borderId="0" xfId="0" applyNumberFormat="1" applyFont="1" applyFill="1" applyAlignment="1">
      <alignment horizontal="center" vertical="center"/>
    </xf>
    <xf numFmtId="0" fontId="5" fillId="2" borderId="11" xfId="0" applyFont="1" applyFill="1" applyBorder="1"/>
    <xf numFmtId="0" fontId="18" fillId="2" borderId="0" xfId="0" applyFont="1" applyFill="1"/>
    <xf numFmtId="0" fontId="0" fillId="2" borderId="0" xfId="0" applyFill="1" applyAlignment="1">
      <alignment horizontal="left"/>
    </xf>
    <xf numFmtId="0" fontId="19" fillId="2" borderId="0" xfId="6" applyFill="1" applyProtection="1"/>
    <xf numFmtId="0" fontId="9" fillId="2" borderId="0" xfId="0" applyFont="1" applyFill="1" applyAlignment="1">
      <alignment horizontal="center"/>
    </xf>
    <xf numFmtId="0" fontId="0" fillId="0" borderId="0" xfId="0" applyAlignment="1">
      <alignment horizontal="left"/>
    </xf>
    <xf numFmtId="49" fontId="5" fillId="0" borderId="0" xfId="0" applyNumberFormat="1" applyFont="1" applyAlignment="1">
      <alignment horizontal="center"/>
    </xf>
    <xf numFmtId="0" fontId="5" fillId="0" borderId="0" xfId="0" applyFont="1"/>
    <xf numFmtId="0" fontId="5" fillId="0" borderId="0" xfId="0" applyFont="1" applyAlignment="1">
      <alignment horizontal="center"/>
    </xf>
    <xf numFmtId="164" fontId="5" fillId="0" borderId="0" xfId="0" applyNumberFormat="1" applyFont="1" applyAlignment="1">
      <alignment horizontal="center"/>
    </xf>
    <xf numFmtId="0" fontId="2" fillId="2" borderId="0" xfId="0" applyFont="1" applyFill="1"/>
    <xf numFmtId="164" fontId="5" fillId="3" borderId="1" xfId="0" applyNumberFormat="1" applyFont="1" applyFill="1" applyBorder="1" applyAlignment="1" applyProtection="1">
      <alignment horizontal="center"/>
      <protection locked="0"/>
    </xf>
    <xf numFmtId="0" fontId="5" fillId="3" borderId="21" xfId="0" applyFont="1" applyFill="1" applyBorder="1" applyProtection="1">
      <protection locked="0"/>
    </xf>
    <xf numFmtId="0" fontId="0" fillId="2" borderId="0" xfId="0" applyFill="1" applyAlignment="1">
      <alignment horizontal="left" vertical="top" wrapText="1"/>
    </xf>
    <xf numFmtId="0" fontId="4" fillId="2" borderId="0" xfId="0" applyFont="1" applyFill="1" applyAlignment="1">
      <alignment horizontal="center"/>
    </xf>
    <xf numFmtId="0" fontId="8" fillId="2" borderId="0" xfId="0" applyFont="1" applyFill="1" applyAlignment="1">
      <alignment horizontal="right"/>
    </xf>
    <xf numFmtId="0" fontId="7" fillId="2" borderId="0" xfId="0" applyFont="1" applyFill="1"/>
    <xf numFmtId="0" fontId="15" fillId="2" borderId="0" xfId="0" applyFont="1" applyFill="1" applyAlignment="1">
      <alignment horizontal="left"/>
    </xf>
    <xf numFmtId="0" fontId="21" fillId="0" borderId="0" xfId="3" applyFont="1" applyProtection="1">
      <protection locked="0"/>
    </xf>
    <xf numFmtId="0" fontId="21" fillId="0" borderId="0" xfId="3" applyFont="1"/>
    <xf numFmtId="0" fontId="17" fillId="0" borderId="0" xfId="3"/>
    <xf numFmtId="0" fontId="17" fillId="0" borderId="0" xfId="3" applyProtection="1">
      <protection locked="0"/>
    </xf>
    <xf numFmtId="49" fontId="17" fillId="0" borderId="0" xfId="3" applyNumberFormat="1" applyProtection="1">
      <protection locked="0"/>
    </xf>
    <xf numFmtId="49" fontId="17" fillId="0" borderId="0" xfId="3" applyNumberFormat="1"/>
    <xf numFmtId="14" fontId="17" fillId="0" borderId="0" xfId="3" applyNumberFormat="1"/>
    <xf numFmtId="2" fontId="17" fillId="0" borderId="0" xfId="3" applyNumberFormat="1"/>
    <xf numFmtId="1" fontId="17" fillId="0" borderId="0" xfId="3" applyNumberFormat="1"/>
    <xf numFmtId="0" fontId="6" fillId="2" borderId="0" xfId="0" applyFont="1" applyFill="1" applyAlignment="1">
      <alignment horizontal="left"/>
    </xf>
    <xf numFmtId="14" fontId="9" fillId="2" borderId="0" xfId="0" applyNumberFormat="1" applyFont="1" applyFill="1" applyAlignment="1">
      <alignment horizontal="center"/>
    </xf>
    <xf numFmtId="164" fontId="9" fillId="2" borderId="0" xfId="0" applyNumberFormat="1" applyFont="1" applyFill="1" applyAlignment="1">
      <alignment horizontal="center"/>
    </xf>
    <xf numFmtId="0" fontId="5" fillId="3" borderId="0" xfId="0" applyFont="1" applyFill="1" applyAlignment="1">
      <alignment horizontal="center"/>
    </xf>
    <xf numFmtId="164" fontId="5" fillId="3" borderId="0" xfId="0" applyNumberFormat="1" applyFont="1" applyFill="1" applyAlignment="1">
      <alignment horizontal="center"/>
    </xf>
    <xf numFmtId="164" fontId="5" fillId="5" borderId="7" xfId="0" applyNumberFormat="1" applyFont="1" applyFill="1" applyBorder="1" applyAlignment="1">
      <alignment horizontal="center"/>
    </xf>
    <xf numFmtId="0" fontId="5" fillId="5" borderId="33" xfId="0" applyFont="1" applyFill="1" applyBorder="1" applyAlignment="1">
      <alignment horizontal="center"/>
    </xf>
    <xf numFmtId="0" fontId="6" fillId="2" borderId="5" xfId="0" applyFont="1" applyFill="1" applyBorder="1" applyAlignment="1">
      <alignment horizontal="left"/>
    </xf>
    <xf numFmtId="164" fontId="5" fillId="2" borderId="8" xfId="0" applyNumberFormat="1" applyFont="1" applyFill="1" applyBorder="1" applyAlignment="1">
      <alignment horizontal="center"/>
    </xf>
    <xf numFmtId="0" fontId="5" fillId="2" borderId="10" xfId="0" applyFont="1" applyFill="1" applyBorder="1" applyAlignment="1">
      <alignment horizontal="left"/>
    </xf>
    <xf numFmtId="0" fontId="5" fillId="3" borderId="1" xfId="0" applyFont="1" applyFill="1" applyBorder="1" applyAlignment="1" applyProtection="1">
      <alignment horizontal="left"/>
      <protection locked="0"/>
    </xf>
    <xf numFmtId="165" fontId="13" fillId="2" borderId="12" xfId="0" applyNumberFormat="1" applyFont="1" applyFill="1" applyBorder="1" applyAlignment="1">
      <alignment horizontal="left"/>
    </xf>
    <xf numFmtId="165" fontId="8" fillId="2" borderId="11" xfId="0" quotePrefix="1" applyNumberFormat="1" applyFont="1" applyFill="1" applyBorder="1" applyAlignment="1">
      <alignment horizontal="center"/>
    </xf>
    <xf numFmtId="0" fontId="5" fillId="3" borderId="23" xfId="0" applyFont="1" applyFill="1" applyBorder="1" applyAlignment="1" applyProtection="1">
      <alignment horizontal="center"/>
      <protection locked="0"/>
    </xf>
    <xf numFmtId="0" fontId="6" fillId="2" borderId="7" xfId="0" applyFont="1" applyFill="1" applyBorder="1" applyAlignment="1">
      <alignment horizontal="center"/>
    </xf>
    <xf numFmtId="49" fontId="5" fillId="2" borderId="7" xfId="0" applyNumberFormat="1" applyFont="1" applyFill="1" applyBorder="1" applyAlignment="1">
      <alignment horizontal="center"/>
    </xf>
    <xf numFmtId="49" fontId="5" fillId="2" borderId="10" xfId="0" applyNumberFormat="1" applyFont="1" applyFill="1" applyBorder="1" applyAlignment="1">
      <alignment horizontal="center"/>
    </xf>
    <xf numFmtId="49" fontId="5" fillId="2" borderId="5" xfId="0" applyNumberFormat="1" applyFont="1" applyFill="1" applyBorder="1" applyAlignment="1">
      <alignment horizontal="center"/>
    </xf>
    <xf numFmtId="49" fontId="15" fillId="2" borderId="7" xfId="0" applyNumberFormat="1" applyFont="1" applyFill="1" applyBorder="1" applyAlignment="1">
      <alignment horizontal="left" vertical="top" indent="1"/>
    </xf>
    <xf numFmtId="164" fontId="6" fillId="0" borderId="4" xfId="0" applyNumberFormat="1" applyFont="1" applyBorder="1" applyAlignment="1">
      <alignment horizontal="center"/>
    </xf>
    <xf numFmtId="0" fontId="5" fillId="3" borderId="21" xfId="0" applyFont="1" applyFill="1" applyBorder="1" applyAlignment="1" applyProtection="1">
      <alignment horizontal="left" indent="1"/>
      <protection locked="0"/>
    </xf>
    <xf numFmtId="164" fontId="5" fillId="2" borderId="12" xfId="0" applyNumberFormat="1" applyFont="1" applyFill="1" applyBorder="1" applyAlignment="1">
      <alignment horizontal="center"/>
    </xf>
    <xf numFmtId="0" fontId="2" fillId="0" borderId="0" xfId="0" applyFont="1" applyAlignment="1">
      <alignment horizontal="left" vertical="top" wrapText="1"/>
    </xf>
    <xf numFmtId="0" fontId="5" fillId="5" borderId="25" xfId="0" applyFont="1" applyFill="1" applyBorder="1" applyAlignment="1">
      <alignment horizontal="center"/>
    </xf>
    <xf numFmtId="0" fontId="5" fillId="5" borderId="25" xfId="0" applyFont="1" applyFill="1" applyBorder="1"/>
    <xf numFmtId="164" fontId="5" fillId="5" borderId="25" xfId="0" applyNumberFormat="1" applyFont="1" applyFill="1" applyBorder="1" applyAlignment="1">
      <alignment horizontal="center"/>
    </xf>
    <xf numFmtId="1" fontId="5" fillId="4" borderId="12" xfId="0" applyNumberFormat="1" applyFont="1" applyFill="1" applyBorder="1" applyAlignment="1">
      <alignment horizontal="center"/>
    </xf>
    <xf numFmtId="0" fontId="5" fillId="4" borderId="17" xfId="0" applyFont="1" applyFill="1" applyBorder="1" applyAlignment="1">
      <alignment horizontal="center"/>
    </xf>
    <xf numFmtId="0" fontId="5" fillId="4" borderId="6" xfId="0" applyFont="1" applyFill="1" applyBorder="1" applyAlignment="1">
      <alignment horizontal="center"/>
    </xf>
    <xf numFmtId="14" fontId="5" fillId="6" borderId="32" xfId="0" applyNumberFormat="1" applyFont="1" applyFill="1" applyBorder="1" applyAlignment="1" applyProtection="1">
      <alignment horizontal="center"/>
      <protection locked="0"/>
    </xf>
    <xf numFmtId="0" fontId="5" fillId="6" borderId="4" xfId="0" applyFont="1" applyFill="1" applyBorder="1" applyAlignment="1" applyProtection="1">
      <alignment horizontal="center"/>
      <protection locked="0"/>
    </xf>
    <xf numFmtId="0" fontId="5" fillId="2" borderId="12" xfId="0" applyFont="1" applyFill="1" applyBorder="1" applyAlignment="1">
      <alignment horizontal="right" indent="1"/>
    </xf>
    <xf numFmtId="49" fontId="8" fillId="2" borderId="0" xfId="0" applyNumberFormat="1" applyFont="1" applyFill="1" applyAlignment="1">
      <alignment horizontal="left"/>
    </xf>
    <xf numFmtId="164" fontId="5" fillId="3" borderId="34" xfId="0" applyNumberFormat="1" applyFont="1" applyFill="1" applyBorder="1" applyAlignment="1" applyProtection="1">
      <alignment horizontal="center"/>
      <protection locked="0"/>
    </xf>
    <xf numFmtId="0" fontId="6" fillId="0" borderId="15" xfId="0" applyFont="1" applyBorder="1" applyAlignment="1">
      <alignment horizontal="right"/>
    </xf>
    <xf numFmtId="0" fontId="2" fillId="0" borderId="16" xfId="0" applyFont="1" applyBorder="1" applyAlignment="1">
      <alignment horizontal="right"/>
    </xf>
    <xf numFmtId="0" fontId="12" fillId="2" borderId="0" xfId="0" applyFont="1" applyFill="1" applyAlignment="1">
      <alignment horizontal="right"/>
    </xf>
    <xf numFmtId="0" fontId="3" fillId="2" borderId="0" xfId="0" applyFont="1" applyFill="1"/>
    <xf numFmtId="0" fontId="15" fillId="2" borderId="0" xfId="0" applyFont="1" applyFill="1" applyAlignment="1">
      <alignment horizontal="right"/>
    </xf>
    <xf numFmtId="0" fontId="16" fillId="0" borderId="0" xfId="0" applyFont="1" applyAlignment="1">
      <alignment horizontal="right"/>
    </xf>
    <xf numFmtId="0" fontId="15" fillId="2" borderId="0" xfId="0" applyFont="1" applyFill="1" applyAlignment="1">
      <alignment horizontal="left"/>
    </xf>
    <xf numFmtId="0" fontId="16" fillId="0" borderId="0" xfId="0" applyFont="1" applyAlignment="1">
      <alignment horizontal="left"/>
    </xf>
    <xf numFmtId="0" fontId="6" fillId="2" borderId="11" xfId="0" applyFont="1" applyFill="1" applyBorder="1" applyAlignment="1">
      <alignment horizontal="left"/>
    </xf>
    <xf numFmtId="0" fontId="0" fillId="2" borderId="11" xfId="0" applyFill="1" applyBorder="1"/>
    <xf numFmtId="0" fontId="0" fillId="2" borderId="12" xfId="0" applyFill="1" applyBorder="1"/>
    <xf numFmtId="0" fontId="13" fillId="2" borderId="11" xfId="0" applyFont="1" applyFill="1" applyBorder="1" applyAlignment="1">
      <alignment horizontal="right"/>
    </xf>
    <xf numFmtId="0" fontId="2" fillId="2" borderId="0" xfId="0" applyFont="1" applyFill="1" applyAlignment="1">
      <alignment horizontal="left" vertical="top" wrapText="1"/>
    </xf>
    <xf numFmtId="0" fontId="0" fillId="0" borderId="0" xfId="0" applyAlignment="1">
      <alignment vertical="top" wrapText="1"/>
    </xf>
    <xf numFmtId="0" fontId="2" fillId="2" borderId="7" xfId="0" applyFont="1" applyFill="1" applyBorder="1" applyAlignment="1">
      <alignment horizontal="center" wrapText="1"/>
    </xf>
    <xf numFmtId="0" fontId="0" fillId="0" borderId="0" xfId="0" applyAlignment="1">
      <alignment wrapText="1"/>
    </xf>
    <xf numFmtId="0" fontId="0" fillId="0" borderId="7" xfId="0" applyBorder="1" applyAlignment="1">
      <alignment wrapText="1"/>
    </xf>
    <xf numFmtId="0" fontId="5" fillId="3" borderId="24" xfId="0" applyFont="1" applyFill="1" applyBorder="1" applyAlignment="1">
      <alignment horizontal="left" vertical="top" wrapText="1"/>
    </xf>
    <xf numFmtId="0" fontId="0" fillId="0" borderId="25" xfId="0" applyBorder="1" applyAlignment="1">
      <alignment horizontal="left" vertical="top" wrapText="1"/>
    </xf>
    <xf numFmtId="0" fontId="0" fillId="0" borderId="26" xfId="0" applyBorder="1" applyAlignment="1">
      <alignment horizontal="left" vertical="top" wrapText="1"/>
    </xf>
    <xf numFmtId="0" fontId="0" fillId="0" borderId="27" xfId="0" applyBorder="1" applyAlignment="1">
      <alignment horizontal="left" vertical="top" wrapText="1"/>
    </xf>
    <xf numFmtId="0" fontId="0" fillId="0" borderId="0" xfId="0"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0" fillId="0" borderId="30" xfId="0" applyBorder="1" applyAlignment="1">
      <alignment horizontal="left" vertical="top" wrapText="1"/>
    </xf>
    <xf numFmtId="0" fontId="0" fillId="0" borderId="31" xfId="0" applyBorder="1" applyAlignment="1">
      <alignment horizontal="left" vertical="top" wrapText="1"/>
    </xf>
    <xf numFmtId="0" fontId="4" fillId="2" borderId="0" xfId="0" applyFont="1" applyFill="1" applyAlignment="1">
      <alignment horizontal="center"/>
    </xf>
    <xf numFmtId="0" fontId="8" fillId="2" borderId="0" xfId="0" applyFont="1" applyFill="1" applyAlignment="1">
      <alignment horizontal="right"/>
    </xf>
    <xf numFmtId="0" fontId="0" fillId="2" borderId="0" xfId="0" applyFill="1"/>
    <xf numFmtId="0" fontId="0" fillId="2" borderId="0" xfId="0" applyFill="1" applyAlignment="1">
      <alignment horizontal="right"/>
    </xf>
    <xf numFmtId="0" fontId="6" fillId="2" borderId="14" xfId="0" applyFont="1" applyFill="1" applyBorder="1" applyAlignment="1">
      <alignment horizontal="center" vertical="center" wrapText="1"/>
    </xf>
    <xf numFmtId="0" fontId="0" fillId="2" borderId="6" xfId="0" applyFill="1" applyBorder="1" applyAlignment="1">
      <alignment horizontal="center" vertical="center" wrapText="1"/>
    </xf>
    <xf numFmtId="0" fontId="6" fillId="2" borderId="19" xfId="0" applyFont="1" applyFill="1" applyBorder="1" applyAlignment="1">
      <alignment horizontal="center" vertical="center" wrapText="1"/>
    </xf>
    <xf numFmtId="0" fontId="0" fillId="2" borderId="13" xfId="0" applyFill="1" applyBorder="1" applyAlignment="1">
      <alignment horizontal="center" vertical="center" wrapText="1"/>
    </xf>
    <xf numFmtId="0" fontId="6" fillId="2" borderId="35" xfId="0" applyFont="1" applyFill="1" applyBorder="1" applyAlignment="1">
      <alignment horizontal="center" vertical="center" wrapText="1"/>
    </xf>
    <xf numFmtId="0" fontId="0" fillId="2" borderId="36" xfId="0" applyFill="1" applyBorder="1" applyAlignment="1">
      <alignment horizontal="center" vertical="center" wrapText="1"/>
    </xf>
    <xf numFmtId="0" fontId="6" fillId="2" borderId="3" xfId="0" applyFont="1" applyFill="1" applyBorder="1" applyAlignment="1">
      <alignment horizontal="center" vertical="center" wrapText="1"/>
    </xf>
    <xf numFmtId="0" fontId="0" fillId="2" borderId="11" xfId="0" applyFill="1" applyBorder="1" applyAlignment="1">
      <alignment horizontal="center" vertical="center" wrapText="1"/>
    </xf>
  </cellXfs>
  <cellStyles count="12">
    <cellStyle name="Hyperlänk" xfId="6" builtinId="8"/>
    <cellStyle name="Hyperlänk 2" xfId="8" xr:uid="{00000000-0005-0000-0000-000001000000}"/>
    <cellStyle name="Normal" xfId="0" builtinId="0"/>
    <cellStyle name="Normal 2" xfId="5" xr:uid="{00000000-0005-0000-0000-000003000000}"/>
    <cellStyle name="Normal 2 2" xfId="2" xr:uid="{00000000-0005-0000-0000-000004000000}"/>
    <cellStyle name="Normal 3" xfId="3" xr:uid="{00000000-0005-0000-0000-000005000000}"/>
    <cellStyle name="Normal 4" xfId="7" xr:uid="{00000000-0005-0000-0000-000006000000}"/>
    <cellStyle name="Normal 5" xfId="9" xr:uid="{00000000-0005-0000-0000-000007000000}"/>
    <cellStyle name="Procent" xfId="1" builtinId="5"/>
    <cellStyle name="Procent 2" xfId="4" xr:uid="{00000000-0005-0000-0000-000009000000}"/>
    <cellStyle name="Procent 2 2" xfId="10" xr:uid="{00000000-0005-0000-0000-00000A000000}"/>
    <cellStyle name="Procent 3" xfId="11" xr:uid="{00000000-0005-0000-0000-00000B000000}"/>
  </cellStyles>
  <dxfs count="0"/>
  <tableStyles count="0" defaultTableStyle="TableStyleMedium2" defaultPivotStyle="PivotStyleLight16"/>
  <colors>
    <mruColors>
      <color rgb="FFFFFFCC"/>
      <color rgb="FF00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lansstyrelsen.se/Sv/Pages/default.aspx" TargetMode="External"/><Relationship Id="rId1" Type="http://schemas.openxmlformats.org/officeDocument/2006/relationships/hyperlink" Target="http://www.slu.se/sv/centrumbildningar-och-projekt/algforvaltning/manualer/spillningsinventering-manua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P200"/>
  <sheetViews>
    <sheetView tabSelected="1" topLeftCell="A22" zoomScale="120" zoomScaleNormal="120" workbookViewId="0">
      <selection activeCell="AO37" sqref="AO37:AV41"/>
    </sheetView>
  </sheetViews>
  <sheetFormatPr defaultColWidth="9.140625" defaultRowHeight="15" x14ac:dyDescent="0.25"/>
  <cols>
    <col min="1" max="1" width="4.85546875" customWidth="1"/>
    <col min="2" max="2" width="10.140625" style="64" customWidth="1"/>
    <col min="3" max="3" width="17.42578125" style="65" customWidth="1"/>
    <col min="4" max="4" width="21.140625" style="65" bestFit="1" customWidth="1"/>
    <col min="5" max="5" width="10.85546875" style="66" customWidth="1"/>
    <col min="6" max="6" width="10.5703125" style="66" customWidth="1"/>
    <col min="7" max="7" width="11.42578125" style="67" customWidth="1"/>
    <col min="8" max="8" width="13.28515625" style="67" customWidth="1"/>
    <col min="9" max="9" width="17" style="66" customWidth="1"/>
    <col min="10" max="10" width="8.85546875" style="22" hidden="1" customWidth="1"/>
    <col min="11" max="11" width="12" style="19" hidden="1" customWidth="1"/>
    <col min="12" max="15" width="11.85546875" style="19" hidden="1" customWidth="1"/>
    <col min="16" max="16" width="12.5703125" style="19" hidden="1" customWidth="1"/>
    <col min="17" max="17" width="12" style="19" hidden="1" customWidth="1"/>
    <col min="18" max="19" width="7.28515625" style="19" hidden="1" customWidth="1"/>
    <col min="20" max="21" width="9.140625" style="19" hidden="1" customWidth="1"/>
    <col min="22" max="22" width="12.5703125" style="19" hidden="1" customWidth="1"/>
    <col min="23" max="23" width="12" style="19" hidden="1" customWidth="1"/>
    <col min="24" max="24" width="9.140625" style="33" hidden="1" customWidth="1"/>
    <col min="25" max="26" width="6.7109375" style="33" hidden="1" customWidth="1"/>
    <col min="27" max="27" width="3" style="33" hidden="1" customWidth="1"/>
    <col min="28" max="28" width="4.42578125" style="22" hidden="1" customWidth="1"/>
    <col min="29" max="29" width="11.140625" style="22" hidden="1" customWidth="1"/>
    <col min="30" max="30" width="4.7109375" style="22" hidden="1" customWidth="1"/>
    <col min="31" max="31" width="9.140625" style="22" hidden="1" customWidth="1"/>
    <col min="32" max="32" width="21.85546875" style="22" hidden="1" customWidth="1"/>
    <col min="33" max="33" width="7.28515625" style="22" hidden="1" customWidth="1"/>
    <col min="34" max="34" width="10.42578125" style="22" hidden="1" customWidth="1"/>
    <col min="35" max="39" width="9.140625" style="22" hidden="1" customWidth="1"/>
    <col min="40" max="42" width="9.140625" style="22" customWidth="1"/>
    <col min="43" max="43" width="11.42578125" style="22" customWidth="1"/>
    <col min="44" max="51" width="9.140625" style="22" customWidth="1"/>
    <col min="52" max="68" width="9.140625" style="22"/>
  </cols>
  <sheetData>
    <row r="1" spans="1:44" x14ac:dyDescent="0.25">
      <c r="A1" s="22"/>
      <c r="B1" s="8"/>
      <c r="C1" s="4"/>
      <c r="D1" s="4"/>
      <c r="E1" s="10"/>
      <c r="F1" s="10"/>
      <c r="G1" s="57"/>
      <c r="H1" s="7"/>
      <c r="I1" s="10"/>
    </row>
    <row r="2" spans="1:44" ht="18" x14ac:dyDescent="0.25">
      <c r="A2" s="22"/>
      <c r="B2" s="145" t="s">
        <v>0</v>
      </c>
      <c r="C2" s="145"/>
      <c r="D2" s="145"/>
      <c r="E2" s="145"/>
      <c r="F2" s="145"/>
      <c r="G2" s="145"/>
      <c r="H2" s="145"/>
      <c r="I2" s="145"/>
      <c r="K2" s="20"/>
      <c r="L2" s="20"/>
      <c r="M2" s="20"/>
      <c r="N2" s="20"/>
      <c r="O2" s="20"/>
      <c r="P2" s="20"/>
      <c r="Q2" s="20"/>
      <c r="R2" s="20"/>
      <c r="S2" s="20"/>
      <c r="T2" s="20"/>
      <c r="U2" s="20"/>
      <c r="V2" s="20"/>
      <c r="W2" s="20"/>
    </row>
    <row r="3" spans="1:44" ht="6.75" customHeight="1" x14ac:dyDescent="0.25">
      <c r="A3" s="22"/>
      <c r="B3" s="72"/>
      <c r="C3" s="72"/>
      <c r="D3" s="72"/>
      <c r="E3" s="72"/>
      <c r="F3" s="72"/>
      <c r="G3" s="72"/>
      <c r="H3" s="72"/>
      <c r="I3" s="72"/>
      <c r="K3" s="20"/>
      <c r="L3" s="20"/>
      <c r="M3" s="20"/>
      <c r="N3" s="20"/>
      <c r="O3" s="20"/>
      <c r="P3" s="20"/>
      <c r="Q3" s="20"/>
      <c r="R3" s="20"/>
      <c r="S3" s="20"/>
      <c r="T3" s="20"/>
      <c r="U3" s="20"/>
      <c r="V3" s="20"/>
      <c r="W3" s="20"/>
    </row>
    <row r="4" spans="1:44" ht="18" x14ac:dyDescent="0.25">
      <c r="A4" s="22"/>
      <c r="B4" s="146" t="s">
        <v>1</v>
      </c>
      <c r="C4" s="147"/>
      <c r="D4" s="105" t="s">
        <v>2</v>
      </c>
      <c r="E4" s="98"/>
      <c r="F4" s="28" t="s">
        <v>3</v>
      </c>
      <c r="G4" s="74"/>
      <c r="H4" s="2"/>
      <c r="I4" s="2"/>
      <c r="K4" s="20"/>
      <c r="L4" s="20"/>
      <c r="M4" s="20"/>
      <c r="N4" s="20"/>
      <c r="O4" s="20"/>
      <c r="P4" s="20"/>
      <c r="Q4" s="20"/>
      <c r="R4" s="20"/>
      <c r="S4" s="20"/>
      <c r="T4" s="20"/>
      <c r="U4" s="20"/>
      <c r="V4" s="20"/>
      <c r="W4" s="20"/>
    </row>
    <row r="5" spans="1:44" ht="18" x14ac:dyDescent="0.25">
      <c r="A5" s="22"/>
      <c r="B5" s="146" t="s">
        <v>4</v>
      </c>
      <c r="C5" s="147"/>
      <c r="D5" s="105" t="s">
        <v>5</v>
      </c>
      <c r="E5" s="98"/>
      <c r="F5" s="28"/>
      <c r="G5" s="74"/>
      <c r="H5" s="2"/>
      <c r="I5" s="2"/>
      <c r="K5" s="20"/>
      <c r="L5" s="20"/>
      <c r="M5" s="20"/>
      <c r="N5" s="20"/>
      <c r="O5" s="20"/>
      <c r="P5" s="20"/>
      <c r="Q5" s="20"/>
      <c r="R5" s="20"/>
      <c r="S5" s="20"/>
      <c r="T5" s="20"/>
      <c r="U5" s="20"/>
      <c r="V5" s="20"/>
      <c r="W5" s="20"/>
    </row>
    <row r="6" spans="1:44" ht="16.5" thickBot="1" x14ac:dyDescent="0.3">
      <c r="A6" s="22"/>
      <c r="B6" s="146" t="s">
        <v>6</v>
      </c>
      <c r="C6" s="148"/>
      <c r="D6" s="105">
        <v>2023</v>
      </c>
      <c r="E6" s="98"/>
      <c r="F6" s="2"/>
      <c r="G6" s="2"/>
      <c r="H6" s="2"/>
      <c r="I6" s="2"/>
      <c r="K6" s="4"/>
      <c r="L6" s="4"/>
      <c r="M6" s="4"/>
      <c r="N6" s="4"/>
      <c r="O6" s="4"/>
      <c r="P6" s="4"/>
      <c r="Q6" s="4"/>
      <c r="R6" s="4"/>
      <c r="S6" s="4"/>
      <c r="T6" s="4"/>
      <c r="U6" s="4"/>
      <c r="V6" s="4"/>
      <c r="W6" s="4"/>
    </row>
    <row r="7" spans="1:44" ht="5.25" customHeight="1" thickBot="1" x14ac:dyDescent="0.3">
      <c r="A7" s="22"/>
      <c r="B7" s="73"/>
      <c r="C7" s="50"/>
      <c r="D7" s="50"/>
      <c r="E7" s="2"/>
      <c r="F7" s="2"/>
      <c r="G7" s="2"/>
      <c r="H7" s="2"/>
      <c r="I7" s="2"/>
      <c r="K7" s="4"/>
      <c r="L7" s="4"/>
      <c r="M7" s="4"/>
      <c r="N7" s="4"/>
      <c r="O7" s="4"/>
      <c r="P7" s="4"/>
      <c r="Q7" s="4"/>
      <c r="R7" s="4"/>
      <c r="S7" s="4"/>
      <c r="T7" s="4"/>
      <c r="U7" s="4"/>
      <c r="V7" s="4"/>
      <c r="W7" s="4"/>
      <c r="Z7" s="34"/>
      <c r="AA7" s="35"/>
      <c r="AB7" s="36"/>
      <c r="AC7" s="36"/>
      <c r="AD7" s="37"/>
    </row>
    <row r="8" spans="1:44" ht="15" customHeight="1" x14ac:dyDescent="0.25">
      <c r="A8" s="22"/>
      <c r="B8" s="153" t="s">
        <v>7</v>
      </c>
      <c r="C8" s="149" t="s">
        <v>8</v>
      </c>
      <c r="D8" s="155" t="s">
        <v>9</v>
      </c>
      <c r="E8" s="149" t="s">
        <v>10</v>
      </c>
      <c r="F8" s="155" t="s">
        <v>11</v>
      </c>
      <c r="G8" s="149" t="s">
        <v>12</v>
      </c>
      <c r="H8" s="149" t="s">
        <v>13</v>
      </c>
      <c r="I8" s="151" t="s">
        <v>14</v>
      </c>
      <c r="K8" s="4"/>
      <c r="L8" s="4"/>
      <c r="M8" s="4"/>
      <c r="N8" s="4"/>
      <c r="O8" s="4"/>
      <c r="P8" s="4"/>
      <c r="Q8" s="4"/>
      <c r="R8" s="4"/>
      <c r="S8" s="4"/>
      <c r="T8" s="4"/>
      <c r="U8" s="4"/>
      <c r="V8" s="4"/>
      <c r="W8" s="4"/>
      <c r="Z8" s="133" t="s">
        <v>15</v>
      </c>
      <c r="AA8" s="134"/>
      <c r="AB8" s="134"/>
      <c r="AC8" s="131" t="s">
        <v>16</v>
      </c>
      <c r="AD8" s="38"/>
      <c r="AF8" s="39" t="s">
        <v>17</v>
      </c>
      <c r="AG8" s="40"/>
      <c r="AH8" s="41" t="e">
        <f>AVERAGE(G10:G96)</f>
        <v>#DIV/0!</v>
      </c>
      <c r="AO8" s="59" t="s">
        <v>18</v>
      </c>
    </row>
    <row r="9" spans="1:44" ht="47.25" customHeight="1" thickBot="1" x14ac:dyDescent="0.3">
      <c r="A9" s="22"/>
      <c r="B9" s="154"/>
      <c r="C9" s="150"/>
      <c r="D9" s="156"/>
      <c r="E9" s="150"/>
      <c r="F9" s="156"/>
      <c r="G9" s="150"/>
      <c r="H9" s="150"/>
      <c r="I9" s="152"/>
      <c r="K9" s="4"/>
      <c r="L9" s="4"/>
      <c r="M9" s="4" t="s">
        <v>19</v>
      </c>
      <c r="N9" s="4" t="s">
        <v>20</v>
      </c>
      <c r="O9" s="4" t="s">
        <v>21</v>
      </c>
      <c r="P9" s="4"/>
      <c r="Q9" s="4"/>
      <c r="R9" s="4"/>
      <c r="S9" s="4"/>
      <c r="T9" s="4"/>
      <c r="U9" s="4"/>
      <c r="V9" s="4"/>
      <c r="W9" s="4"/>
      <c r="Z9" s="135"/>
      <c r="AA9" s="134"/>
      <c r="AB9" s="134"/>
      <c r="AC9" s="132"/>
      <c r="AD9" s="42"/>
      <c r="AO9" s="22" t="s">
        <v>22</v>
      </c>
    </row>
    <row r="10" spans="1:44" ht="15" customHeight="1" x14ac:dyDescent="0.25">
      <c r="A10" s="22"/>
      <c r="B10" s="118" t="s">
        <v>26</v>
      </c>
      <c r="C10" s="95" t="s">
        <v>119</v>
      </c>
      <c r="D10" s="70" t="s">
        <v>24</v>
      </c>
      <c r="E10" s="3">
        <v>30</v>
      </c>
      <c r="F10" s="3">
        <v>13</v>
      </c>
      <c r="G10" s="69"/>
      <c r="H10" s="69">
        <v>45035</v>
      </c>
      <c r="I10" s="1">
        <f t="shared" ref="I10:I42" si="0">IF(E10&lt;1,0,L10)</f>
        <v>549</v>
      </c>
      <c r="J10" s="22">
        <v>1</v>
      </c>
      <c r="K10" s="19">
        <f t="shared" ref="K10:K41" si="1">IF(E10&gt;0,(F10*100000)/(E10*H$101*I10))</f>
        <v>4.6430229651058967</v>
      </c>
      <c r="L10" s="62">
        <f t="shared" ref="L10" si="2">IF(E10&gt;0,DAYS360($O10,$H10))</f>
        <v>549</v>
      </c>
      <c r="M10" s="87">
        <f t="shared" ref="M10" si="3">G10</f>
        <v>0</v>
      </c>
      <c r="N10" s="86">
        <f t="shared" ref="N10:N41" si="4">$I$106</f>
        <v>44479</v>
      </c>
      <c r="O10" s="86">
        <f t="shared" ref="O10" si="5">IF(G10&gt;0,M10,N10)</f>
        <v>44479</v>
      </c>
      <c r="P10" s="19">
        <f t="shared" ref="P10:P41" si="6">IF(E10&gt;0,K10-$E$112)</f>
        <v>2.2961004412404988</v>
      </c>
      <c r="Q10" s="19">
        <f t="shared" ref="Q10" si="7">IF(E10&gt;0,P10^2)</f>
        <v>5.2720772362648134</v>
      </c>
      <c r="R10" s="21">
        <f t="shared" ref="R10:R41" si="8">IF(E10&gt;0,K10-$D$107)</f>
        <v>4.2380619186200903</v>
      </c>
      <c r="S10" s="21">
        <f t="shared" ref="S10:S41" si="9">IF(E10&gt;0,K10+$D$107)</f>
        <v>5.0479840115917032</v>
      </c>
      <c r="V10" s="19">
        <f t="shared" ref="V10:V41" si="10">IF(E10&gt;0,K10-$E$112)</f>
        <v>2.2961004412404988</v>
      </c>
      <c r="W10" s="19">
        <f t="shared" ref="W10" si="11">IF(E10&gt;0,(P10)^2)</f>
        <v>5.2720772362648134</v>
      </c>
      <c r="Z10" s="43"/>
      <c r="AA10" s="44"/>
      <c r="AC10" s="45"/>
      <c r="AD10" s="38"/>
      <c r="AF10" s="25" t="b">
        <f t="shared" ref="AF10" si="12">IF(AA10&gt;0,DAYS360($AH$8,AC10))</f>
        <v>0</v>
      </c>
      <c r="AG10" s="46" t="b">
        <f t="shared" ref="AG10:AG41" si="13">IF(AA10&gt;0,AF10*$H$101)</f>
        <v>0</v>
      </c>
      <c r="AM10" s="22">
        <f t="shared" ref="AM10:AM41" si="14">F10+J10</f>
        <v>14</v>
      </c>
      <c r="AO10" s="22" t="s">
        <v>25</v>
      </c>
    </row>
    <row r="11" spans="1:44" x14ac:dyDescent="0.25">
      <c r="A11" s="22"/>
      <c r="B11" s="118" t="s">
        <v>23</v>
      </c>
      <c r="C11" s="95" t="s">
        <v>118</v>
      </c>
      <c r="D11" s="70" t="s">
        <v>24</v>
      </c>
      <c r="E11" s="3">
        <v>35</v>
      </c>
      <c r="F11" s="3">
        <v>2</v>
      </c>
      <c r="G11" s="69"/>
      <c r="H11" s="69">
        <v>45035</v>
      </c>
      <c r="I11" s="1">
        <f t="shared" si="0"/>
        <v>549</v>
      </c>
      <c r="J11" s="22">
        <v>1</v>
      </c>
      <c r="K11" s="19">
        <f t="shared" si="1"/>
        <v>0.61226676462934904</v>
      </c>
      <c r="L11" s="62">
        <f t="shared" ref="L11:L74" si="15">IF(E11&gt;0,DAYS360($O11,$H11))</f>
        <v>549</v>
      </c>
      <c r="M11" s="87">
        <f t="shared" ref="M11:M87" si="16">G11</f>
        <v>0</v>
      </c>
      <c r="N11" s="86">
        <f t="shared" si="4"/>
        <v>44479</v>
      </c>
      <c r="O11" s="86">
        <f t="shared" ref="O11:O41" si="17">IF(G11&gt;0,M11,N11)</f>
        <v>44479</v>
      </c>
      <c r="P11" s="19">
        <f t="shared" si="6"/>
        <v>-1.7346557592360488</v>
      </c>
      <c r="Q11" s="19">
        <f t="shared" ref="Q11:Q41" si="18">IF(E11&gt;0,P11^2)</f>
        <v>3.009030603050793</v>
      </c>
      <c r="R11" s="21">
        <f t="shared" si="8"/>
        <v>0.20730571814354304</v>
      </c>
      <c r="S11" s="21">
        <f t="shared" si="9"/>
        <v>1.0172278111151551</v>
      </c>
      <c r="V11" s="19">
        <f t="shared" si="10"/>
        <v>-1.7346557592360488</v>
      </c>
      <c r="W11" s="19">
        <f t="shared" ref="W11:W41" si="19">IF(E11&gt;0,(P11)^2)</f>
        <v>3.009030603050793</v>
      </c>
      <c r="Z11" s="43"/>
      <c r="AA11" s="44"/>
      <c r="AC11" s="45"/>
      <c r="AD11" s="38"/>
      <c r="AF11" s="25" t="b">
        <f t="shared" ref="AF11:AF59" si="20">IF(AA11&gt;0,DAYS360($AH$8,AC11))</f>
        <v>0</v>
      </c>
      <c r="AG11" s="46" t="b">
        <f t="shared" si="13"/>
        <v>0</v>
      </c>
      <c r="AM11" s="22">
        <f t="shared" si="14"/>
        <v>3</v>
      </c>
      <c r="AO11" s="22" t="s">
        <v>28</v>
      </c>
    </row>
    <row r="12" spans="1:44" ht="14.45" customHeight="1" x14ac:dyDescent="0.25">
      <c r="A12" s="22"/>
      <c r="B12" s="118" t="s">
        <v>26</v>
      </c>
      <c r="C12" s="95" t="s">
        <v>120</v>
      </c>
      <c r="D12" s="70" t="s">
        <v>27</v>
      </c>
      <c r="E12" s="3">
        <v>30</v>
      </c>
      <c r="F12" s="3">
        <v>15</v>
      </c>
      <c r="G12" s="69"/>
      <c r="H12" s="69">
        <v>45036</v>
      </c>
      <c r="I12" s="1">
        <f t="shared" si="0"/>
        <v>550</v>
      </c>
      <c r="J12" s="22">
        <v>1</v>
      </c>
      <c r="K12" s="19">
        <f t="shared" si="1"/>
        <v>5.3475935828877006</v>
      </c>
      <c r="L12" s="62">
        <f t="shared" si="15"/>
        <v>550</v>
      </c>
      <c r="M12" s="87">
        <f t="shared" si="16"/>
        <v>0</v>
      </c>
      <c r="N12" s="86">
        <f t="shared" si="4"/>
        <v>44479</v>
      </c>
      <c r="O12" s="86">
        <f t="shared" si="17"/>
        <v>44479</v>
      </c>
      <c r="P12" s="19">
        <f t="shared" si="6"/>
        <v>3.0006710590223027</v>
      </c>
      <c r="Q12" s="19">
        <f t="shared" si="18"/>
        <v>9.0040268044540284</v>
      </c>
      <c r="R12" s="21">
        <f t="shared" si="8"/>
        <v>4.942632536401895</v>
      </c>
      <c r="S12" s="21">
        <f t="shared" si="9"/>
        <v>5.7525546293735061</v>
      </c>
      <c r="V12" s="19">
        <f t="shared" si="10"/>
        <v>3.0006710590223027</v>
      </c>
      <c r="W12" s="19">
        <f t="shared" si="19"/>
        <v>9.0040268044540284</v>
      </c>
      <c r="Z12" s="43"/>
      <c r="AA12" s="44"/>
      <c r="AC12" s="45"/>
      <c r="AD12" s="38"/>
      <c r="AF12" s="25" t="b">
        <f t="shared" si="20"/>
        <v>0</v>
      </c>
      <c r="AG12" s="46" t="b">
        <f t="shared" si="13"/>
        <v>0</v>
      </c>
      <c r="AM12" s="22">
        <f t="shared" si="14"/>
        <v>16</v>
      </c>
    </row>
    <row r="13" spans="1:44" x14ac:dyDescent="0.25">
      <c r="A13" s="22"/>
      <c r="B13" s="118" t="s">
        <v>29</v>
      </c>
      <c r="C13" s="95" t="s">
        <v>30</v>
      </c>
      <c r="D13" s="70" t="s">
        <v>31</v>
      </c>
      <c r="E13" s="3">
        <v>15</v>
      </c>
      <c r="F13" s="3">
        <v>4</v>
      </c>
      <c r="G13" s="69"/>
      <c r="H13" s="69">
        <v>45027</v>
      </c>
      <c r="I13" s="1">
        <f t="shared" si="0"/>
        <v>541</v>
      </c>
      <c r="J13" s="22">
        <v>1</v>
      </c>
      <c r="K13" s="19">
        <f t="shared" si="1"/>
        <v>2.8994962125330725</v>
      </c>
      <c r="L13" s="62">
        <f t="shared" si="15"/>
        <v>541</v>
      </c>
      <c r="M13" s="87">
        <f t="shared" si="16"/>
        <v>0</v>
      </c>
      <c r="N13" s="86">
        <f t="shared" si="4"/>
        <v>44479</v>
      </c>
      <c r="O13" s="86">
        <f t="shared" si="17"/>
        <v>44479</v>
      </c>
      <c r="P13" s="19">
        <f t="shared" si="6"/>
        <v>0.55257368866767465</v>
      </c>
      <c r="Q13" s="19">
        <f t="shared" si="18"/>
        <v>0.30533768140780021</v>
      </c>
      <c r="R13" s="21">
        <f t="shared" si="8"/>
        <v>2.4945351660472666</v>
      </c>
      <c r="S13" s="21">
        <f t="shared" si="9"/>
        <v>3.3044572590188785</v>
      </c>
      <c r="V13" s="19">
        <f t="shared" si="10"/>
        <v>0.55257368866767465</v>
      </c>
      <c r="W13" s="19">
        <f t="shared" si="19"/>
        <v>0.30533768140780021</v>
      </c>
      <c r="Z13" s="43"/>
      <c r="AA13" s="44"/>
      <c r="AC13" s="45"/>
      <c r="AD13" s="38"/>
      <c r="AF13" s="25" t="b">
        <f t="shared" si="20"/>
        <v>0</v>
      </c>
      <c r="AG13" s="46" t="b">
        <f t="shared" si="13"/>
        <v>0</v>
      </c>
      <c r="AM13" s="22">
        <f t="shared" si="14"/>
        <v>5</v>
      </c>
      <c r="AO13" s="68" t="s">
        <v>34</v>
      </c>
    </row>
    <row r="14" spans="1:44" x14ac:dyDescent="0.25">
      <c r="A14" s="22"/>
      <c r="B14" s="118" t="s">
        <v>32</v>
      </c>
      <c r="C14" s="95" t="s">
        <v>33</v>
      </c>
      <c r="D14" s="70" t="s">
        <v>27</v>
      </c>
      <c r="E14" s="3">
        <v>15</v>
      </c>
      <c r="F14" s="3">
        <v>5</v>
      </c>
      <c r="G14" s="69"/>
      <c r="H14" s="69">
        <v>45029</v>
      </c>
      <c r="I14" s="1">
        <f t="shared" si="0"/>
        <v>543</v>
      </c>
      <c r="J14" s="22">
        <v>1</v>
      </c>
      <c r="K14" s="19">
        <f t="shared" si="1"/>
        <v>3.6110208355902214</v>
      </c>
      <c r="L14" s="62">
        <f t="shared" si="15"/>
        <v>543</v>
      </c>
      <c r="M14" s="87">
        <f t="shared" si="16"/>
        <v>0</v>
      </c>
      <c r="N14" s="86">
        <f t="shared" si="4"/>
        <v>44479</v>
      </c>
      <c r="O14" s="86">
        <f t="shared" si="17"/>
        <v>44479</v>
      </c>
      <c r="P14" s="19">
        <f t="shared" si="6"/>
        <v>1.2640983117248235</v>
      </c>
      <c r="Q14" s="19">
        <f t="shared" si="18"/>
        <v>1.5979445417055489</v>
      </c>
      <c r="R14" s="21">
        <f t="shared" si="8"/>
        <v>3.2060597891044154</v>
      </c>
      <c r="S14" s="21">
        <f t="shared" si="9"/>
        <v>4.0159818820760274</v>
      </c>
      <c r="V14" s="19">
        <f t="shared" si="10"/>
        <v>1.2640983117248235</v>
      </c>
      <c r="W14" s="19">
        <f t="shared" si="19"/>
        <v>1.5979445417055489</v>
      </c>
      <c r="Z14" s="43"/>
      <c r="AA14" s="44"/>
      <c r="AC14" s="45"/>
      <c r="AD14" s="38"/>
      <c r="AF14" s="25" t="b">
        <f t="shared" si="20"/>
        <v>0</v>
      </c>
      <c r="AG14" s="46" t="b">
        <f t="shared" si="13"/>
        <v>0</v>
      </c>
      <c r="AM14" s="22">
        <f t="shared" si="14"/>
        <v>6</v>
      </c>
      <c r="AO14" s="22" t="s">
        <v>38</v>
      </c>
    </row>
    <row r="15" spans="1:44" ht="14.45" customHeight="1" x14ac:dyDescent="0.25">
      <c r="A15" s="22"/>
      <c r="B15" s="118" t="s">
        <v>35</v>
      </c>
      <c r="C15" s="95" t="s">
        <v>36</v>
      </c>
      <c r="D15" s="70" t="s">
        <v>37</v>
      </c>
      <c r="E15" s="3">
        <v>16</v>
      </c>
      <c r="F15" s="3">
        <v>10</v>
      </c>
      <c r="G15" s="69"/>
      <c r="H15" s="69">
        <v>45030</v>
      </c>
      <c r="I15" s="1">
        <f t="shared" si="0"/>
        <v>544</v>
      </c>
      <c r="J15" s="22">
        <v>1</v>
      </c>
      <c r="K15" s="19">
        <f t="shared" si="1"/>
        <v>6.7582179930795849</v>
      </c>
      <c r="L15" s="62">
        <f t="shared" si="15"/>
        <v>544</v>
      </c>
      <c r="M15" s="87">
        <f t="shared" si="16"/>
        <v>0</v>
      </c>
      <c r="N15" s="86">
        <f t="shared" si="4"/>
        <v>44479</v>
      </c>
      <c r="O15" s="86">
        <f t="shared" si="17"/>
        <v>44479</v>
      </c>
      <c r="P15" s="19">
        <f t="shared" si="6"/>
        <v>4.4112954692141866</v>
      </c>
      <c r="Q15" s="19">
        <f t="shared" si="18"/>
        <v>19.459527716709612</v>
      </c>
      <c r="R15" s="21">
        <f t="shared" si="8"/>
        <v>6.3532569465937794</v>
      </c>
      <c r="S15" s="21">
        <f t="shared" si="9"/>
        <v>7.1631790395653905</v>
      </c>
      <c r="V15" s="19">
        <f t="shared" si="10"/>
        <v>4.4112954692141866</v>
      </c>
      <c r="W15" s="19">
        <f t="shared" si="19"/>
        <v>19.459527716709612</v>
      </c>
      <c r="Z15" s="43"/>
      <c r="AA15" s="44"/>
      <c r="AC15" s="45"/>
      <c r="AD15" s="38"/>
      <c r="AF15" s="25" t="b">
        <f t="shared" si="20"/>
        <v>0</v>
      </c>
      <c r="AG15" s="46" t="b">
        <f t="shared" si="13"/>
        <v>0</v>
      </c>
      <c r="AM15" s="22">
        <f t="shared" si="14"/>
        <v>11</v>
      </c>
      <c r="AO15" s="61" t="s">
        <v>40</v>
      </c>
      <c r="AR15" s="61"/>
    </row>
    <row r="16" spans="1:44" x14ac:dyDescent="0.25">
      <c r="A16" s="22"/>
      <c r="B16" s="118" t="s">
        <v>39</v>
      </c>
      <c r="C16" s="95" t="s">
        <v>30</v>
      </c>
      <c r="D16" s="70" t="s">
        <v>31</v>
      </c>
      <c r="E16" s="3">
        <v>17</v>
      </c>
      <c r="F16" s="3">
        <v>9</v>
      </c>
      <c r="G16" s="69"/>
      <c r="H16" s="69">
        <v>45027</v>
      </c>
      <c r="I16" s="1">
        <f t="shared" si="0"/>
        <v>541</v>
      </c>
      <c r="J16" s="22">
        <v>1</v>
      </c>
      <c r="K16" s="19">
        <f t="shared" si="1"/>
        <v>5.7563527748818348</v>
      </c>
      <c r="L16" s="62">
        <f t="shared" si="15"/>
        <v>541</v>
      </c>
      <c r="M16" s="87">
        <f t="shared" si="16"/>
        <v>0</v>
      </c>
      <c r="N16" s="86">
        <f t="shared" si="4"/>
        <v>44479</v>
      </c>
      <c r="O16" s="86">
        <f t="shared" si="17"/>
        <v>44479</v>
      </c>
      <c r="P16" s="19">
        <f t="shared" si="6"/>
        <v>3.4094302510164369</v>
      </c>
      <c r="Q16" s="19">
        <f t="shared" si="18"/>
        <v>11.624214636546004</v>
      </c>
      <c r="R16" s="21">
        <f t="shared" si="8"/>
        <v>5.3513917283960293</v>
      </c>
      <c r="S16" s="21">
        <f t="shared" si="9"/>
        <v>6.1613138213676404</v>
      </c>
      <c r="V16" s="19">
        <f t="shared" si="10"/>
        <v>3.4094302510164369</v>
      </c>
      <c r="W16" s="19">
        <f t="shared" si="19"/>
        <v>11.624214636546004</v>
      </c>
      <c r="Z16" s="43"/>
      <c r="AA16" s="44"/>
      <c r="AC16" s="45"/>
      <c r="AD16" s="38"/>
      <c r="AF16" s="25" t="b">
        <f t="shared" si="20"/>
        <v>0</v>
      </c>
      <c r="AG16" s="46" t="b">
        <f t="shared" si="13"/>
        <v>0</v>
      </c>
      <c r="AM16" s="22">
        <f t="shared" si="14"/>
        <v>10</v>
      </c>
    </row>
    <row r="17" spans="1:43" ht="14.45" customHeight="1" x14ac:dyDescent="0.25">
      <c r="A17" s="22"/>
      <c r="B17" s="118" t="s">
        <v>41</v>
      </c>
      <c r="C17" s="95" t="s">
        <v>30</v>
      </c>
      <c r="D17" s="70" t="s">
        <v>31</v>
      </c>
      <c r="E17" s="3">
        <v>38</v>
      </c>
      <c r="F17" s="3">
        <v>12</v>
      </c>
      <c r="G17" s="69"/>
      <c r="H17" s="69">
        <v>45029</v>
      </c>
      <c r="I17" s="1">
        <f t="shared" si="0"/>
        <v>543</v>
      </c>
      <c r="J17" s="22">
        <v>1</v>
      </c>
      <c r="K17" s="19">
        <f t="shared" si="1"/>
        <v>3.4209671074012622</v>
      </c>
      <c r="L17" s="62">
        <f t="shared" si="15"/>
        <v>543</v>
      </c>
      <c r="M17" s="87">
        <f t="shared" ref="M17:M54" si="21">G17</f>
        <v>0</v>
      </c>
      <c r="N17" s="86">
        <f t="shared" si="4"/>
        <v>44479</v>
      </c>
      <c r="O17" s="86">
        <f t="shared" si="17"/>
        <v>44479</v>
      </c>
      <c r="P17" s="19">
        <f t="shared" si="6"/>
        <v>1.0740445835358643</v>
      </c>
      <c r="Q17" s="19">
        <f t="shared" si="18"/>
        <v>1.1535717674227282</v>
      </c>
      <c r="R17" s="21">
        <f t="shared" si="8"/>
        <v>3.0160060609154562</v>
      </c>
      <c r="S17" s="21">
        <f t="shared" si="9"/>
        <v>3.8259281538870682</v>
      </c>
      <c r="V17" s="19">
        <f t="shared" si="10"/>
        <v>1.0740445835358643</v>
      </c>
      <c r="W17" s="19">
        <f t="shared" si="19"/>
        <v>1.1535717674227282</v>
      </c>
      <c r="Z17" s="43"/>
      <c r="AA17" s="44"/>
      <c r="AC17" s="45"/>
      <c r="AD17" s="38"/>
      <c r="AF17" s="25" t="b">
        <f t="shared" ref="AF17:AF54" si="22">IF(AA17&gt;0,DAYS360($AH$8,AC17))</f>
        <v>0</v>
      </c>
      <c r="AG17" s="46" t="b">
        <f t="shared" si="13"/>
        <v>0</v>
      </c>
      <c r="AM17" s="22">
        <f t="shared" si="14"/>
        <v>13</v>
      </c>
    </row>
    <row r="18" spans="1:43" x14ac:dyDescent="0.25">
      <c r="A18" s="22"/>
      <c r="B18" s="118" t="s">
        <v>42</v>
      </c>
      <c r="C18" s="95" t="s">
        <v>30</v>
      </c>
      <c r="D18" s="70" t="s">
        <v>31</v>
      </c>
      <c r="E18" s="3">
        <v>7</v>
      </c>
      <c r="F18" s="3">
        <v>0</v>
      </c>
      <c r="G18" s="69"/>
      <c r="H18" s="69">
        <v>45029</v>
      </c>
      <c r="I18" s="1">
        <f>IF(E18&lt;1,0,L18)</f>
        <v>543</v>
      </c>
      <c r="J18" s="22">
        <v>1</v>
      </c>
      <c r="K18" s="19">
        <f>IF(E18&gt;0,(F18*100000)/(E18*H$101*I18))</f>
        <v>0</v>
      </c>
      <c r="L18" s="62">
        <f>IF(E18&gt;0,DAYS360($O18,$H18))</f>
        <v>543</v>
      </c>
      <c r="M18" s="87">
        <f>G18</f>
        <v>0</v>
      </c>
      <c r="N18" s="86">
        <f t="shared" si="4"/>
        <v>44479</v>
      </c>
      <c r="O18" s="86">
        <f>IF(G18&gt;0,M18,N18)</f>
        <v>44479</v>
      </c>
      <c r="P18" s="19">
        <f>IF(E18&gt;0,K18-$E$112)</f>
        <v>-2.3469225238653979</v>
      </c>
      <c r="Q18" s="19">
        <f>IF(E18&gt;0,P18^2)</f>
        <v>5.5080453330267289</v>
      </c>
      <c r="R18" s="21">
        <f>IF(E18&gt;0,K18-$D$107)</f>
        <v>-0.404961046485806</v>
      </c>
      <c r="S18" s="21">
        <f>IF(E18&gt;0,K18+$D$107)</f>
        <v>0.404961046485806</v>
      </c>
      <c r="V18" s="19">
        <f>IF(E18&gt;0,K18-$E$112)</f>
        <v>-2.3469225238653979</v>
      </c>
      <c r="W18" s="19">
        <f>IF(E18&gt;0,(P18)^2)</f>
        <v>5.5080453330267289</v>
      </c>
      <c r="Z18" s="43"/>
      <c r="AA18" s="44"/>
      <c r="AC18" s="45"/>
      <c r="AD18" s="38"/>
      <c r="AF18" s="25" t="b">
        <f t="shared" si="22"/>
        <v>0</v>
      </c>
      <c r="AG18" s="46" t="b">
        <f t="shared" si="13"/>
        <v>0</v>
      </c>
      <c r="AM18" s="22">
        <f>F18+J18</f>
        <v>1</v>
      </c>
      <c r="AO18" s="68" t="s">
        <v>46</v>
      </c>
    </row>
    <row r="19" spans="1:43" ht="14.45" customHeight="1" x14ac:dyDescent="0.25">
      <c r="A19" s="22"/>
      <c r="B19" s="118" t="s">
        <v>43</v>
      </c>
      <c r="C19" s="95" t="s">
        <v>44</v>
      </c>
      <c r="D19" s="70" t="s">
        <v>45</v>
      </c>
      <c r="E19" s="3">
        <v>38</v>
      </c>
      <c r="F19" s="3">
        <v>5</v>
      </c>
      <c r="G19" s="69"/>
      <c r="H19" s="69">
        <v>45019</v>
      </c>
      <c r="I19" s="1">
        <f t="shared" si="0"/>
        <v>533</v>
      </c>
      <c r="J19" s="22">
        <v>1</v>
      </c>
      <c r="K19" s="19">
        <f t="shared" si="1"/>
        <v>1.4521459813312112</v>
      </c>
      <c r="L19" s="62">
        <f t="shared" si="15"/>
        <v>533</v>
      </c>
      <c r="M19" s="87">
        <f t="shared" si="21"/>
        <v>0</v>
      </c>
      <c r="N19" s="86">
        <f t="shared" si="4"/>
        <v>44479</v>
      </c>
      <c r="O19" s="86">
        <f t="shared" si="17"/>
        <v>44479</v>
      </c>
      <c r="P19" s="19">
        <f t="shared" si="6"/>
        <v>-0.8947765425341867</v>
      </c>
      <c r="Q19" s="19">
        <f t="shared" si="18"/>
        <v>0.80062506106943321</v>
      </c>
      <c r="R19" s="21">
        <f t="shared" si="8"/>
        <v>1.0471849348454052</v>
      </c>
      <c r="S19" s="21">
        <f t="shared" si="9"/>
        <v>1.8571070278170172</v>
      </c>
      <c r="V19" s="19">
        <f t="shared" si="10"/>
        <v>-0.8947765425341867</v>
      </c>
      <c r="W19" s="19">
        <f t="shared" si="19"/>
        <v>0.80062506106943321</v>
      </c>
      <c r="Z19" s="43"/>
      <c r="AA19" s="44"/>
      <c r="AC19" s="45"/>
      <c r="AD19" s="38"/>
      <c r="AF19" s="25" t="b">
        <f t="shared" si="22"/>
        <v>0</v>
      </c>
      <c r="AG19" s="46" t="b">
        <f t="shared" si="13"/>
        <v>0</v>
      </c>
      <c r="AM19" s="22">
        <f t="shared" si="14"/>
        <v>6</v>
      </c>
    </row>
    <row r="20" spans="1:43" x14ac:dyDescent="0.25">
      <c r="A20" s="22"/>
      <c r="B20" s="118" t="s">
        <v>47</v>
      </c>
      <c r="C20" s="95" t="s">
        <v>44</v>
      </c>
      <c r="D20" s="70" t="s">
        <v>45</v>
      </c>
      <c r="E20" s="3">
        <v>37</v>
      </c>
      <c r="F20" s="3">
        <v>10</v>
      </c>
      <c r="G20" s="69"/>
      <c r="H20" s="69">
        <v>45021</v>
      </c>
      <c r="I20" s="1">
        <f t="shared" si="0"/>
        <v>535</v>
      </c>
      <c r="J20" s="22">
        <v>1</v>
      </c>
      <c r="K20" s="19">
        <f t="shared" si="1"/>
        <v>2.9716357368913719</v>
      </c>
      <c r="L20" s="62">
        <f t="shared" si="15"/>
        <v>535</v>
      </c>
      <c r="M20" s="87">
        <f t="shared" si="21"/>
        <v>0</v>
      </c>
      <c r="N20" s="86">
        <f t="shared" si="4"/>
        <v>44479</v>
      </c>
      <c r="O20" s="86">
        <f t="shared" si="17"/>
        <v>44479</v>
      </c>
      <c r="P20" s="19">
        <f t="shared" si="6"/>
        <v>0.62471321302597405</v>
      </c>
      <c r="Q20" s="19">
        <f t="shared" si="18"/>
        <v>0.39026659852923601</v>
      </c>
      <c r="R20" s="21">
        <f t="shared" si="8"/>
        <v>2.566674690405566</v>
      </c>
      <c r="S20" s="21">
        <f t="shared" si="9"/>
        <v>3.3765967833771779</v>
      </c>
      <c r="V20" s="19">
        <f t="shared" si="10"/>
        <v>0.62471321302597405</v>
      </c>
      <c r="W20" s="19">
        <f t="shared" si="19"/>
        <v>0.39026659852923601</v>
      </c>
      <c r="Z20" s="43"/>
      <c r="AA20" s="44"/>
      <c r="AC20" s="45"/>
      <c r="AD20" s="38"/>
      <c r="AF20" s="25" t="b">
        <f t="shared" si="22"/>
        <v>0</v>
      </c>
      <c r="AG20" s="46" t="b">
        <f t="shared" si="13"/>
        <v>0</v>
      </c>
      <c r="AM20" s="22">
        <f t="shared" si="14"/>
        <v>11</v>
      </c>
      <c r="AO20" s="22" t="s">
        <v>52</v>
      </c>
      <c r="AP20" s="60"/>
      <c r="AQ20" s="61"/>
    </row>
    <row r="21" spans="1:43" ht="14.45" customHeight="1" x14ac:dyDescent="0.25">
      <c r="A21" s="22"/>
      <c r="B21" s="118" t="s">
        <v>49</v>
      </c>
      <c r="C21" s="95" t="s">
        <v>122</v>
      </c>
      <c r="D21" s="70" t="s">
        <v>51</v>
      </c>
      <c r="E21" s="3">
        <v>38</v>
      </c>
      <c r="F21" s="3">
        <v>0</v>
      </c>
      <c r="G21" s="69"/>
      <c r="H21" s="69">
        <v>45036</v>
      </c>
      <c r="I21" s="1">
        <f t="shared" si="0"/>
        <v>550</v>
      </c>
      <c r="J21" s="22">
        <v>1</v>
      </c>
      <c r="K21" s="19">
        <f t="shared" si="1"/>
        <v>0</v>
      </c>
      <c r="L21" s="62">
        <f t="shared" si="15"/>
        <v>550</v>
      </c>
      <c r="M21" s="87">
        <f t="shared" si="21"/>
        <v>0</v>
      </c>
      <c r="N21" s="86">
        <f t="shared" si="4"/>
        <v>44479</v>
      </c>
      <c r="O21" s="86">
        <f t="shared" si="17"/>
        <v>44479</v>
      </c>
      <c r="P21" s="19">
        <f t="shared" si="6"/>
        <v>-2.3469225238653979</v>
      </c>
      <c r="Q21" s="19">
        <f t="shared" si="18"/>
        <v>5.5080453330267289</v>
      </c>
      <c r="R21" s="21">
        <f t="shared" si="8"/>
        <v>-0.404961046485806</v>
      </c>
      <c r="S21" s="21">
        <f t="shared" si="9"/>
        <v>0.404961046485806</v>
      </c>
      <c r="V21" s="19">
        <f t="shared" si="10"/>
        <v>-2.3469225238653979</v>
      </c>
      <c r="W21" s="19">
        <f t="shared" si="19"/>
        <v>5.5080453330267289</v>
      </c>
      <c r="Z21" s="43"/>
      <c r="AA21" s="44"/>
      <c r="AC21" s="45"/>
      <c r="AD21" s="38"/>
      <c r="AF21" s="25" t="b">
        <f t="shared" si="22"/>
        <v>0</v>
      </c>
      <c r="AG21" s="46" t="b">
        <f t="shared" si="13"/>
        <v>0</v>
      </c>
      <c r="AM21" s="22">
        <f t="shared" si="14"/>
        <v>1</v>
      </c>
      <c r="AP21" s="60"/>
      <c r="AQ21" s="61"/>
    </row>
    <row r="22" spans="1:43" ht="14.45" customHeight="1" x14ac:dyDescent="0.25">
      <c r="A22" s="22"/>
      <c r="B22" s="118" t="s">
        <v>53</v>
      </c>
      <c r="C22" s="95" t="s">
        <v>122</v>
      </c>
      <c r="D22" s="70" t="s">
        <v>51</v>
      </c>
      <c r="E22" s="3">
        <v>28</v>
      </c>
      <c r="F22" s="3">
        <v>0</v>
      </c>
      <c r="G22" s="69"/>
      <c r="H22" s="69">
        <v>45036</v>
      </c>
      <c r="I22" s="1">
        <f t="shared" si="0"/>
        <v>550</v>
      </c>
      <c r="J22" s="22">
        <v>1</v>
      </c>
      <c r="K22" s="19">
        <f t="shared" si="1"/>
        <v>0</v>
      </c>
      <c r="L22" s="62">
        <f t="shared" si="15"/>
        <v>550</v>
      </c>
      <c r="M22" s="87">
        <f t="shared" si="21"/>
        <v>0</v>
      </c>
      <c r="N22" s="86">
        <f t="shared" si="4"/>
        <v>44479</v>
      </c>
      <c r="O22" s="86">
        <f t="shared" si="17"/>
        <v>44479</v>
      </c>
      <c r="P22" s="19">
        <f t="shared" si="6"/>
        <v>-2.3469225238653979</v>
      </c>
      <c r="Q22" s="19">
        <f t="shared" si="18"/>
        <v>5.5080453330267289</v>
      </c>
      <c r="R22" s="21">
        <f t="shared" si="8"/>
        <v>-0.404961046485806</v>
      </c>
      <c r="S22" s="21">
        <f t="shared" si="9"/>
        <v>0.404961046485806</v>
      </c>
      <c r="V22" s="19">
        <f t="shared" si="10"/>
        <v>-2.3469225238653979</v>
      </c>
      <c r="W22" s="19">
        <f t="shared" si="19"/>
        <v>5.5080453330267289</v>
      </c>
      <c r="Z22" s="43"/>
      <c r="AA22" s="44"/>
      <c r="AC22" s="45"/>
      <c r="AD22" s="38"/>
      <c r="AF22" s="25" t="b">
        <f t="shared" si="22"/>
        <v>0</v>
      </c>
      <c r="AG22" s="46" t="b">
        <f t="shared" si="13"/>
        <v>0</v>
      </c>
      <c r="AM22" s="22">
        <f t="shared" si="14"/>
        <v>1</v>
      </c>
      <c r="AP22" s="60"/>
      <c r="AQ22" s="61"/>
    </row>
    <row r="23" spans="1:43" ht="14.45" customHeight="1" x14ac:dyDescent="0.25">
      <c r="A23" s="22"/>
      <c r="B23" s="118" t="s">
        <v>54</v>
      </c>
      <c r="C23" s="95" t="s">
        <v>55</v>
      </c>
      <c r="D23" s="70" t="s">
        <v>56</v>
      </c>
      <c r="E23" s="3">
        <v>36</v>
      </c>
      <c r="F23" s="3">
        <v>14</v>
      </c>
      <c r="G23" s="69"/>
      <c r="H23" s="69">
        <v>45031</v>
      </c>
      <c r="I23" s="1">
        <f t="shared" si="0"/>
        <v>545</v>
      </c>
      <c r="J23" s="22">
        <v>1</v>
      </c>
      <c r="K23" s="19">
        <f t="shared" si="1"/>
        <v>4.1973976134796427</v>
      </c>
      <c r="L23" s="62">
        <f t="shared" si="15"/>
        <v>545</v>
      </c>
      <c r="M23" s="87">
        <f t="shared" si="21"/>
        <v>0</v>
      </c>
      <c r="N23" s="86">
        <f t="shared" si="4"/>
        <v>44479</v>
      </c>
      <c r="O23" s="86">
        <f t="shared" si="17"/>
        <v>44479</v>
      </c>
      <c r="P23" s="19">
        <f t="shared" si="6"/>
        <v>1.8504750896142448</v>
      </c>
      <c r="Q23" s="19">
        <f t="shared" si="18"/>
        <v>3.4242580572828474</v>
      </c>
      <c r="R23" s="21">
        <f t="shared" si="8"/>
        <v>3.7924365669938367</v>
      </c>
      <c r="S23" s="21">
        <f t="shared" si="9"/>
        <v>4.6023586599654482</v>
      </c>
      <c r="V23" s="19">
        <f t="shared" si="10"/>
        <v>1.8504750896142448</v>
      </c>
      <c r="W23" s="19">
        <f t="shared" si="19"/>
        <v>3.4242580572828474</v>
      </c>
      <c r="Z23" s="43"/>
      <c r="AA23" s="44"/>
      <c r="AC23" s="45"/>
      <c r="AD23" s="38"/>
      <c r="AF23" s="25" t="b">
        <f t="shared" si="22"/>
        <v>0</v>
      </c>
      <c r="AG23" s="46" t="b">
        <f t="shared" si="13"/>
        <v>0</v>
      </c>
      <c r="AM23" s="22">
        <f t="shared" si="14"/>
        <v>15</v>
      </c>
      <c r="AP23" s="60"/>
      <c r="AQ23" s="61"/>
    </row>
    <row r="24" spans="1:43" ht="14.45" customHeight="1" x14ac:dyDescent="0.25">
      <c r="A24" s="22"/>
      <c r="B24" s="118" t="s">
        <v>57</v>
      </c>
      <c r="C24" s="95" t="s">
        <v>30</v>
      </c>
      <c r="D24" s="70" t="s">
        <v>31</v>
      </c>
      <c r="E24" s="3">
        <v>39</v>
      </c>
      <c r="F24" s="3">
        <v>11</v>
      </c>
      <c r="G24" s="69"/>
      <c r="H24" s="69">
        <v>45030</v>
      </c>
      <c r="I24" s="1">
        <f t="shared" si="0"/>
        <v>544</v>
      </c>
      <c r="J24" s="22">
        <v>1</v>
      </c>
      <c r="K24" s="19">
        <f t="shared" si="1"/>
        <v>3.0498624789282229</v>
      </c>
      <c r="L24" s="62">
        <f t="shared" si="15"/>
        <v>544</v>
      </c>
      <c r="M24" s="87">
        <f t="shared" si="21"/>
        <v>0</v>
      </c>
      <c r="N24" s="86">
        <f t="shared" si="4"/>
        <v>44479</v>
      </c>
      <c r="O24" s="86">
        <f t="shared" si="17"/>
        <v>44479</v>
      </c>
      <c r="P24" s="19">
        <f t="shared" si="6"/>
        <v>0.70293995506282503</v>
      </c>
      <c r="Q24" s="19">
        <f t="shared" si="18"/>
        <v>0.49412458042372648</v>
      </c>
      <c r="R24" s="21">
        <f t="shared" si="8"/>
        <v>2.6449014324424169</v>
      </c>
      <c r="S24" s="21">
        <f t="shared" si="9"/>
        <v>3.4548235254140289</v>
      </c>
      <c r="V24" s="19">
        <f t="shared" si="10"/>
        <v>0.70293995506282503</v>
      </c>
      <c r="W24" s="19">
        <f t="shared" si="19"/>
        <v>0.49412458042372648</v>
      </c>
      <c r="Z24" s="43"/>
      <c r="AA24" s="44"/>
      <c r="AC24" s="45"/>
      <c r="AD24" s="38"/>
      <c r="AF24" s="25" t="b">
        <f t="shared" si="22"/>
        <v>0</v>
      </c>
      <c r="AG24" s="46" t="b">
        <f t="shared" si="13"/>
        <v>0</v>
      </c>
      <c r="AM24" s="22">
        <f t="shared" si="14"/>
        <v>12</v>
      </c>
      <c r="AP24" s="60"/>
      <c r="AQ24" s="61"/>
    </row>
    <row r="25" spans="1:43" ht="14.45" customHeight="1" x14ac:dyDescent="0.25">
      <c r="A25" s="22"/>
      <c r="B25" s="118" t="s">
        <v>58</v>
      </c>
      <c r="C25" s="95" t="s">
        <v>30</v>
      </c>
      <c r="D25" s="70" t="s">
        <v>31</v>
      </c>
      <c r="E25" s="3">
        <v>9</v>
      </c>
      <c r="F25" s="3">
        <v>1</v>
      </c>
      <c r="G25" s="69"/>
      <c r="H25" s="69">
        <v>45030</v>
      </c>
      <c r="I25" s="1">
        <f t="shared" si="0"/>
        <v>544</v>
      </c>
      <c r="J25" s="22">
        <v>1</v>
      </c>
      <c r="K25" s="19">
        <f t="shared" si="1"/>
        <v>1.2014609765474817</v>
      </c>
      <c r="L25" s="62">
        <f t="shared" si="15"/>
        <v>544</v>
      </c>
      <c r="M25" s="87">
        <f t="shared" si="21"/>
        <v>0</v>
      </c>
      <c r="N25" s="86">
        <f t="shared" si="4"/>
        <v>44479</v>
      </c>
      <c r="O25" s="86">
        <f t="shared" si="17"/>
        <v>44479</v>
      </c>
      <c r="P25" s="19">
        <f t="shared" si="6"/>
        <v>-1.1454615473179162</v>
      </c>
      <c r="Q25" s="19">
        <f t="shared" si="18"/>
        <v>1.3120821563839546</v>
      </c>
      <c r="R25" s="21">
        <f t="shared" si="8"/>
        <v>0.79649993006167574</v>
      </c>
      <c r="S25" s="21">
        <f t="shared" si="9"/>
        <v>1.6064220230332877</v>
      </c>
      <c r="V25" s="19">
        <f t="shared" si="10"/>
        <v>-1.1454615473179162</v>
      </c>
      <c r="W25" s="19">
        <f t="shared" si="19"/>
        <v>1.3120821563839546</v>
      </c>
      <c r="Z25" s="43"/>
      <c r="AA25" s="44"/>
      <c r="AC25" s="45"/>
      <c r="AD25" s="38"/>
      <c r="AF25" s="25" t="b">
        <f t="shared" si="22"/>
        <v>0</v>
      </c>
      <c r="AG25" s="46" t="b">
        <f t="shared" si="13"/>
        <v>0</v>
      </c>
      <c r="AM25" s="22">
        <f t="shared" si="14"/>
        <v>2</v>
      </c>
      <c r="AP25" s="60"/>
      <c r="AQ25" s="61"/>
    </row>
    <row r="26" spans="1:43" ht="14.45" customHeight="1" x14ac:dyDescent="0.25">
      <c r="A26" s="22"/>
      <c r="B26" s="118" t="s">
        <v>59</v>
      </c>
      <c r="C26" s="95" t="s">
        <v>60</v>
      </c>
      <c r="D26" s="70" t="s">
        <v>45</v>
      </c>
      <c r="E26" s="3">
        <v>39</v>
      </c>
      <c r="F26" s="3">
        <v>5</v>
      </c>
      <c r="G26" s="69"/>
      <c r="H26" s="69">
        <v>45019</v>
      </c>
      <c r="I26" s="1">
        <f>IF(E26&lt;1,0,L26)</f>
        <v>533</v>
      </c>
      <c r="J26" s="22">
        <v>1</v>
      </c>
      <c r="K26" s="19">
        <f>IF(E26&gt;0,(F26*100000)/(E26*H$101*I26))</f>
        <v>1.4149114689893854</v>
      </c>
      <c r="L26" s="62">
        <f>IF(E26&gt;0,DAYS360($O26,$H26))</f>
        <v>533</v>
      </c>
      <c r="M26" s="87">
        <f>G26</f>
        <v>0</v>
      </c>
      <c r="N26" s="86">
        <f t="shared" si="4"/>
        <v>44479</v>
      </c>
      <c r="O26" s="86">
        <f>IF(G26&gt;0,M26,N26)</f>
        <v>44479</v>
      </c>
      <c r="P26" s="19">
        <f>IF(E26&gt;0,K26-$E$112)</f>
        <v>-0.93201105487601255</v>
      </c>
      <c r="Q26" s="19">
        <f>IF(E26&gt;0,P26^2)</f>
        <v>0.86864460641109764</v>
      </c>
      <c r="R26" s="21">
        <f>IF(E26&gt;0,K26-$D$107)</f>
        <v>1.0099504225035794</v>
      </c>
      <c r="S26" s="21">
        <f>IF(E26&gt;0,K26+$D$107)</f>
        <v>1.8198725154751914</v>
      </c>
      <c r="V26" s="19">
        <f>IF(E26&gt;0,K26-$E$112)</f>
        <v>-0.93201105487601255</v>
      </c>
      <c r="W26" s="19">
        <f>IF(E26&gt;0,(P26)^2)</f>
        <v>0.86864460641109764</v>
      </c>
      <c r="Z26" s="43"/>
      <c r="AA26" s="44"/>
      <c r="AC26" s="45"/>
      <c r="AD26" s="38"/>
      <c r="AF26" s="25" t="b">
        <f t="shared" si="22"/>
        <v>0</v>
      </c>
      <c r="AG26" s="46" t="b">
        <f t="shared" si="13"/>
        <v>0</v>
      </c>
      <c r="AM26" s="22">
        <f>F26+J26</f>
        <v>6</v>
      </c>
      <c r="AP26" s="60"/>
      <c r="AQ26" s="61"/>
    </row>
    <row r="27" spans="1:43" ht="14.45" customHeight="1" x14ac:dyDescent="0.25">
      <c r="A27" s="22"/>
      <c r="B27" s="118" t="s">
        <v>61</v>
      </c>
      <c r="C27" s="95" t="s">
        <v>48</v>
      </c>
      <c r="D27" s="70" t="s">
        <v>45</v>
      </c>
      <c r="E27" s="3">
        <v>40</v>
      </c>
      <c r="F27" s="3">
        <v>6</v>
      </c>
      <c r="G27" s="69"/>
      <c r="H27" s="69">
        <v>45018</v>
      </c>
      <c r="I27" s="1">
        <f t="shared" si="0"/>
        <v>532</v>
      </c>
      <c r="J27" s="22">
        <v>1</v>
      </c>
      <c r="K27" s="19">
        <f t="shared" si="1"/>
        <v>1.6585581601061476</v>
      </c>
      <c r="L27" s="62">
        <f t="shared" si="15"/>
        <v>532</v>
      </c>
      <c r="M27" s="87">
        <f t="shared" si="21"/>
        <v>0</v>
      </c>
      <c r="N27" s="86">
        <f t="shared" si="4"/>
        <v>44479</v>
      </c>
      <c r="O27" s="86">
        <f t="shared" si="17"/>
        <v>44479</v>
      </c>
      <c r="P27" s="19">
        <f t="shared" si="6"/>
        <v>-0.68836436375925025</v>
      </c>
      <c r="Q27" s="19">
        <f t="shared" si="18"/>
        <v>0.47384549729367742</v>
      </c>
      <c r="R27" s="21">
        <f t="shared" si="8"/>
        <v>1.2535971136203417</v>
      </c>
      <c r="S27" s="21">
        <f t="shared" si="9"/>
        <v>2.0635192065919536</v>
      </c>
      <c r="V27" s="19">
        <f t="shared" si="10"/>
        <v>-0.68836436375925025</v>
      </c>
      <c r="W27" s="19">
        <f t="shared" si="19"/>
        <v>0.47384549729367742</v>
      </c>
      <c r="Z27" s="43"/>
      <c r="AA27" s="44"/>
      <c r="AC27" s="45"/>
      <c r="AD27" s="38"/>
      <c r="AF27" s="25" t="b">
        <f t="shared" si="22"/>
        <v>0</v>
      </c>
      <c r="AG27" s="46" t="b">
        <f t="shared" si="13"/>
        <v>0</v>
      </c>
      <c r="AM27" s="22">
        <f t="shared" si="14"/>
        <v>7</v>
      </c>
      <c r="AP27" s="60"/>
      <c r="AQ27" s="61"/>
    </row>
    <row r="28" spans="1:43" ht="14.45" customHeight="1" x14ac:dyDescent="0.25">
      <c r="A28" s="22"/>
      <c r="B28" s="118" t="s">
        <v>62</v>
      </c>
      <c r="C28" s="95" t="s">
        <v>121</v>
      </c>
      <c r="D28" s="70" t="s">
        <v>64</v>
      </c>
      <c r="E28" s="3">
        <v>36</v>
      </c>
      <c r="F28" s="3">
        <v>9</v>
      </c>
      <c r="G28" s="69"/>
      <c r="H28" s="69">
        <v>45026</v>
      </c>
      <c r="I28" s="1">
        <f t="shared" si="0"/>
        <v>540</v>
      </c>
      <c r="J28" s="22">
        <v>1</v>
      </c>
      <c r="K28" s="19">
        <f t="shared" si="1"/>
        <v>2.7233115468409586</v>
      </c>
      <c r="L28" s="62">
        <f t="shared" si="15"/>
        <v>540</v>
      </c>
      <c r="M28" s="87">
        <f t="shared" si="21"/>
        <v>0</v>
      </c>
      <c r="N28" s="86">
        <f t="shared" si="4"/>
        <v>44479</v>
      </c>
      <c r="O28" s="86">
        <f t="shared" si="17"/>
        <v>44479</v>
      </c>
      <c r="P28" s="19">
        <f t="shared" si="6"/>
        <v>0.37638902297556065</v>
      </c>
      <c r="Q28" s="19">
        <f t="shared" si="18"/>
        <v>0.14166869661649711</v>
      </c>
      <c r="R28" s="21">
        <f t="shared" si="8"/>
        <v>2.3183505003551526</v>
      </c>
      <c r="S28" s="21">
        <f t="shared" si="9"/>
        <v>3.1282725933267646</v>
      </c>
      <c r="V28" s="19">
        <f t="shared" si="10"/>
        <v>0.37638902297556065</v>
      </c>
      <c r="W28" s="19">
        <f t="shared" si="19"/>
        <v>0.14166869661649711</v>
      </c>
      <c r="Z28" s="43"/>
      <c r="AA28" s="44"/>
      <c r="AC28" s="45"/>
      <c r="AD28" s="38"/>
      <c r="AF28" s="25" t="b">
        <f t="shared" si="22"/>
        <v>0</v>
      </c>
      <c r="AG28" s="46" t="b">
        <f t="shared" si="13"/>
        <v>0</v>
      </c>
      <c r="AM28" s="22">
        <f t="shared" si="14"/>
        <v>10</v>
      </c>
      <c r="AP28" s="60"/>
      <c r="AQ28" s="61"/>
    </row>
    <row r="29" spans="1:43" ht="14.45" customHeight="1" x14ac:dyDescent="0.25">
      <c r="A29" s="22"/>
      <c r="B29" s="118" t="s">
        <v>65</v>
      </c>
      <c r="C29" s="95" t="s">
        <v>63</v>
      </c>
      <c r="D29" s="70" t="s">
        <v>64</v>
      </c>
      <c r="E29" s="3">
        <v>40</v>
      </c>
      <c r="F29" s="3">
        <v>16</v>
      </c>
      <c r="G29" s="69"/>
      <c r="H29" s="69">
        <v>45026</v>
      </c>
      <c r="I29" s="1">
        <f t="shared" si="0"/>
        <v>540</v>
      </c>
      <c r="J29" s="22">
        <v>1</v>
      </c>
      <c r="K29" s="19">
        <f t="shared" si="1"/>
        <v>4.3572984749455337</v>
      </c>
      <c r="L29" s="62">
        <f t="shared" si="15"/>
        <v>540</v>
      </c>
      <c r="M29" s="87">
        <f t="shared" si="21"/>
        <v>0</v>
      </c>
      <c r="N29" s="86">
        <f t="shared" si="4"/>
        <v>44479</v>
      </c>
      <c r="O29" s="86">
        <f t="shared" si="17"/>
        <v>44479</v>
      </c>
      <c r="P29" s="19">
        <f t="shared" si="6"/>
        <v>2.0103759510801358</v>
      </c>
      <c r="Q29" s="19">
        <f t="shared" si="18"/>
        <v>4.0416114646813606</v>
      </c>
      <c r="R29" s="21">
        <f t="shared" si="8"/>
        <v>3.9523374284597277</v>
      </c>
      <c r="S29" s="21">
        <f t="shared" si="9"/>
        <v>4.7622595214313392</v>
      </c>
      <c r="V29" s="19">
        <f t="shared" si="10"/>
        <v>2.0103759510801358</v>
      </c>
      <c r="W29" s="19">
        <f t="shared" si="19"/>
        <v>4.0416114646813606</v>
      </c>
      <c r="Z29" s="43"/>
      <c r="AA29" s="44"/>
      <c r="AC29" s="45"/>
      <c r="AD29" s="38"/>
      <c r="AF29" s="25" t="b">
        <f t="shared" si="22"/>
        <v>0</v>
      </c>
      <c r="AG29" s="46" t="b">
        <f t="shared" si="13"/>
        <v>0</v>
      </c>
      <c r="AM29" s="22">
        <f t="shared" si="14"/>
        <v>17</v>
      </c>
    </row>
    <row r="30" spans="1:43" ht="14.45" customHeight="1" x14ac:dyDescent="0.25">
      <c r="A30" s="22"/>
      <c r="B30" s="118" t="s">
        <v>66</v>
      </c>
      <c r="C30" s="95" t="s">
        <v>55</v>
      </c>
      <c r="D30" s="70" t="s">
        <v>56</v>
      </c>
      <c r="E30" s="3">
        <v>15</v>
      </c>
      <c r="F30" s="3">
        <v>3</v>
      </c>
      <c r="G30" s="69"/>
      <c r="H30" s="69">
        <v>45031</v>
      </c>
      <c r="I30" s="1">
        <f t="shared" si="0"/>
        <v>545</v>
      </c>
      <c r="J30" s="22">
        <v>1</v>
      </c>
      <c r="K30" s="19">
        <f t="shared" si="1"/>
        <v>2.1586616297895307</v>
      </c>
      <c r="L30" s="62">
        <f t="shared" si="15"/>
        <v>545</v>
      </c>
      <c r="M30" s="87">
        <f t="shared" si="21"/>
        <v>0</v>
      </c>
      <c r="N30" s="86">
        <f t="shared" si="4"/>
        <v>44479</v>
      </c>
      <c r="O30" s="86">
        <f t="shared" si="17"/>
        <v>44479</v>
      </c>
      <c r="P30" s="19">
        <f t="shared" si="6"/>
        <v>-0.18826089407586721</v>
      </c>
      <c r="Q30" s="19">
        <f t="shared" si="18"/>
        <v>3.5442164238244894E-2</v>
      </c>
      <c r="R30" s="21">
        <f t="shared" si="8"/>
        <v>1.7537005833037247</v>
      </c>
      <c r="S30" s="21">
        <f t="shared" si="9"/>
        <v>2.5636226762753367</v>
      </c>
      <c r="V30" s="19">
        <f t="shared" si="10"/>
        <v>-0.18826089407586721</v>
      </c>
      <c r="W30" s="19">
        <f t="shared" si="19"/>
        <v>3.5442164238244894E-2</v>
      </c>
      <c r="Z30" s="43"/>
      <c r="AA30" s="44"/>
      <c r="AC30" s="45"/>
      <c r="AD30" s="38"/>
      <c r="AF30" s="25" t="b">
        <f t="shared" si="22"/>
        <v>0</v>
      </c>
      <c r="AG30" s="46" t="b">
        <f t="shared" si="13"/>
        <v>0</v>
      </c>
      <c r="AM30" s="22">
        <f t="shared" si="14"/>
        <v>4</v>
      </c>
    </row>
    <row r="31" spans="1:43" x14ac:dyDescent="0.25">
      <c r="A31" s="22"/>
      <c r="B31" s="118" t="s">
        <v>74</v>
      </c>
      <c r="C31" s="95" t="s">
        <v>50</v>
      </c>
      <c r="D31" s="70" t="s">
        <v>64</v>
      </c>
      <c r="E31" s="3">
        <v>40</v>
      </c>
      <c r="F31" s="3">
        <v>6</v>
      </c>
      <c r="G31" s="69"/>
      <c r="H31" s="69">
        <v>45025</v>
      </c>
      <c r="I31" s="1">
        <f t="shared" si="0"/>
        <v>539</v>
      </c>
      <c r="J31" s="22">
        <v>1</v>
      </c>
      <c r="K31" s="19">
        <f t="shared" si="1"/>
        <v>1.6370184437411328</v>
      </c>
      <c r="L31" s="62">
        <f t="shared" si="15"/>
        <v>539</v>
      </c>
      <c r="M31" s="87">
        <f t="shared" si="21"/>
        <v>0</v>
      </c>
      <c r="N31" s="86">
        <f t="shared" si="4"/>
        <v>44479</v>
      </c>
      <c r="O31" s="86">
        <f t="shared" si="17"/>
        <v>44479</v>
      </c>
      <c r="P31" s="19">
        <f t="shared" si="6"/>
        <v>-0.70990408012426509</v>
      </c>
      <c r="Q31" s="19">
        <f t="shared" si="18"/>
        <v>0.50396380297707899</v>
      </c>
      <c r="R31" s="21">
        <f t="shared" si="8"/>
        <v>1.2320573972553268</v>
      </c>
      <c r="S31" s="21">
        <f t="shared" si="9"/>
        <v>2.0419794902269386</v>
      </c>
      <c r="V31" s="19">
        <f t="shared" si="10"/>
        <v>-0.70990408012426509</v>
      </c>
      <c r="W31" s="19">
        <f t="shared" si="19"/>
        <v>0.50396380297707899</v>
      </c>
      <c r="Z31" s="43"/>
      <c r="AA31" s="44"/>
      <c r="AC31" s="45"/>
      <c r="AD31" s="38"/>
      <c r="AF31" s="25" t="b">
        <f t="shared" si="22"/>
        <v>0</v>
      </c>
      <c r="AG31" s="46" t="b">
        <f t="shared" si="13"/>
        <v>0</v>
      </c>
      <c r="AM31" s="22">
        <f t="shared" si="14"/>
        <v>7</v>
      </c>
      <c r="AO31" s="59" t="s">
        <v>69</v>
      </c>
    </row>
    <row r="32" spans="1:43" x14ac:dyDescent="0.25">
      <c r="A32" s="22"/>
      <c r="B32" s="118" t="s">
        <v>67</v>
      </c>
      <c r="C32" s="95" t="s">
        <v>116</v>
      </c>
      <c r="D32" s="70" t="s">
        <v>68</v>
      </c>
      <c r="E32" s="3">
        <v>12</v>
      </c>
      <c r="F32" s="3">
        <v>0</v>
      </c>
      <c r="G32" s="69"/>
      <c r="H32" s="69">
        <v>45025</v>
      </c>
      <c r="I32" s="1">
        <f t="shared" si="0"/>
        <v>539</v>
      </c>
      <c r="J32" s="22">
        <v>1</v>
      </c>
      <c r="K32" s="19">
        <f t="shared" si="1"/>
        <v>0</v>
      </c>
      <c r="L32" s="62">
        <f t="shared" si="15"/>
        <v>539</v>
      </c>
      <c r="M32" s="87">
        <f t="shared" si="21"/>
        <v>0</v>
      </c>
      <c r="N32" s="86">
        <f t="shared" si="4"/>
        <v>44479</v>
      </c>
      <c r="O32" s="86">
        <f t="shared" si="17"/>
        <v>44479</v>
      </c>
      <c r="P32" s="19">
        <f t="shared" si="6"/>
        <v>-2.3469225238653979</v>
      </c>
      <c r="Q32" s="19">
        <f t="shared" si="18"/>
        <v>5.5080453330267289</v>
      </c>
      <c r="R32" s="21">
        <f t="shared" si="8"/>
        <v>-0.404961046485806</v>
      </c>
      <c r="S32" s="21">
        <f t="shared" si="9"/>
        <v>0.404961046485806</v>
      </c>
      <c r="V32" s="19">
        <f t="shared" si="10"/>
        <v>-2.3469225238653979</v>
      </c>
      <c r="W32" s="19">
        <f t="shared" si="19"/>
        <v>5.5080453330267289</v>
      </c>
      <c r="Z32" s="43"/>
      <c r="AA32" s="44"/>
      <c r="AC32" s="45"/>
      <c r="AD32" s="38"/>
      <c r="AF32" s="25" t="b">
        <f t="shared" si="22"/>
        <v>0</v>
      </c>
      <c r="AG32" s="46" t="b">
        <f t="shared" si="13"/>
        <v>0</v>
      </c>
      <c r="AM32" s="22">
        <f t="shared" si="14"/>
        <v>1</v>
      </c>
      <c r="AO32" s="22" t="s">
        <v>71</v>
      </c>
    </row>
    <row r="33" spans="1:68" x14ac:dyDescent="0.25">
      <c r="A33" s="22"/>
      <c r="B33" s="118" t="s">
        <v>115</v>
      </c>
      <c r="C33" s="95" t="s">
        <v>116</v>
      </c>
      <c r="D33" s="70" t="s">
        <v>68</v>
      </c>
      <c r="E33" s="3">
        <v>38</v>
      </c>
      <c r="F33" s="3">
        <v>4</v>
      </c>
      <c r="G33" s="69"/>
      <c r="H33" s="69">
        <v>45025</v>
      </c>
      <c r="I33" s="1">
        <f t="shared" ref="I33:I38" si="23">IF(E33&lt;1,0,L33)</f>
        <v>539</v>
      </c>
      <c r="J33" s="22">
        <v>1</v>
      </c>
      <c r="K33" s="19">
        <f t="shared" ref="K33:K38" si="24">IF(E33&gt;0,(F33*100000)/(E33*H$101*I33))</f>
        <v>1.148784872800795</v>
      </c>
      <c r="L33" s="62">
        <f t="shared" ref="L33:L38" si="25">IF(E33&gt;0,DAYS360($O33,$H33))</f>
        <v>539</v>
      </c>
      <c r="M33" s="87">
        <f t="shared" ref="M33:M38" si="26">G33</f>
        <v>0</v>
      </c>
      <c r="N33" s="86">
        <f t="shared" si="4"/>
        <v>44479</v>
      </c>
      <c r="O33" s="86">
        <f t="shared" ref="O33:O38" si="27">IF(G33&gt;0,M33,N33)</f>
        <v>44479</v>
      </c>
      <c r="P33" s="19">
        <f t="shared" ref="P33:P38" si="28">IF(E33&gt;0,K33-$E$112)</f>
        <v>-1.1981376510646029</v>
      </c>
      <c r="Q33" s="19">
        <f t="shared" ref="Q33:Q38" si="29">IF(E33&gt;0,P33^2)</f>
        <v>1.4355338308986041</v>
      </c>
      <c r="R33" s="21">
        <f t="shared" ref="R33:R38" si="30">IF(E33&gt;0,K33-$D$107)</f>
        <v>0.743823826314989</v>
      </c>
      <c r="S33" s="21">
        <f t="shared" ref="S33:S38" si="31">IF(E33&gt;0,K33+$D$107)</f>
        <v>1.553745919286601</v>
      </c>
      <c r="V33" s="19">
        <f t="shared" ref="V33:V38" si="32">IF(E33&gt;0,K33-$E$112)</f>
        <v>-1.1981376510646029</v>
      </c>
      <c r="W33" s="19">
        <f t="shared" ref="W33:W38" si="33">IF(E33&gt;0,(P33)^2)</f>
        <v>1.4355338308986041</v>
      </c>
      <c r="Z33" s="43"/>
      <c r="AA33" s="44"/>
      <c r="AC33" s="45"/>
      <c r="AD33" s="38"/>
      <c r="AF33" s="25" t="b">
        <f t="shared" si="22"/>
        <v>0</v>
      </c>
      <c r="AG33" s="46" t="b">
        <f t="shared" si="13"/>
        <v>0</v>
      </c>
      <c r="AM33" s="22">
        <f t="shared" ref="AM33:AM38" si="34">F33+J33</f>
        <v>5</v>
      </c>
      <c r="AO33" s="22" t="s">
        <v>72</v>
      </c>
    </row>
    <row r="34" spans="1:68" ht="14.45" customHeight="1" x14ac:dyDescent="0.25">
      <c r="A34" s="22"/>
      <c r="B34" s="118" t="s">
        <v>117</v>
      </c>
      <c r="C34" s="95" t="s">
        <v>116</v>
      </c>
      <c r="D34" s="70" t="s">
        <v>68</v>
      </c>
      <c r="E34" s="3">
        <v>1</v>
      </c>
      <c r="F34" s="3">
        <v>0</v>
      </c>
      <c r="G34" s="69"/>
      <c r="H34" s="69">
        <v>45025</v>
      </c>
      <c r="I34" s="1">
        <f t="shared" si="23"/>
        <v>539</v>
      </c>
      <c r="J34" s="22">
        <v>1</v>
      </c>
      <c r="K34" s="19">
        <f t="shared" si="24"/>
        <v>0</v>
      </c>
      <c r="L34" s="62">
        <f t="shared" si="25"/>
        <v>539</v>
      </c>
      <c r="M34" s="87">
        <f t="shared" si="26"/>
        <v>0</v>
      </c>
      <c r="N34" s="86">
        <f t="shared" si="4"/>
        <v>44479</v>
      </c>
      <c r="O34" s="86">
        <f t="shared" si="27"/>
        <v>44479</v>
      </c>
      <c r="P34" s="19">
        <f t="shared" si="28"/>
        <v>-2.3469225238653979</v>
      </c>
      <c r="Q34" s="19">
        <f t="shared" si="29"/>
        <v>5.5080453330267289</v>
      </c>
      <c r="R34" s="21">
        <f t="shared" si="30"/>
        <v>-0.404961046485806</v>
      </c>
      <c r="S34" s="21">
        <f t="shared" si="31"/>
        <v>0.404961046485806</v>
      </c>
      <c r="V34" s="19">
        <f t="shared" si="32"/>
        <v>-2.3469225238653979</v>
      </c>
      <c r="W34" s="19">
        <f t="shared" si="33"/>
        <v>5.5080453330267289</v>
      </c>
      <c r="Z34" s="43"/>
      <c r="AA34" s="44"/>
      <c r="AC34" s="45"/>
      <c r="AD34" s="38"/>
      <c r="AF34" s="25" t="b">
        <f t="shared" si="22"/>
        <v>0</v>
      </c>
      <c r="AG34" s="46" t="b">
        <f t="shared" si="13"/>
        <v>0</v>
      </c>
      <c r="AM34" s="22">
        <f t="shared" si="34"/>
        <v>1</v>
      </c>
      <c r="AO34" s="22" t="s">
        <v>73</v>
      </c>
    </row>
    <row r="35" spans="1:68" ht="14.45" customHeight="1" x14ac:dyDescent="0.25">
      <c r="A35" s="22"/>
      <c r="B35" s="118" t="s">
        <v>70</v>
      </c>
      <c r="C35" s="95" t="s">
        <v>116</v>
      </c>
      <c r="D35" s="70" t="s">
        <v>68</v>
      </c>
      <c r="E35" s="3">
        <v>13</v>
      </c>
      <c r="F35" s="3">
        <v>0</v>
      </c>
      <c r="G35" s="69"/>
      <c r="H35" s="69">
        <v>45025</v>
      </c>
      <c r="I35" s="1">
        <f t="shared" si="23"/>
        <v>539</v>
      </c>
      <c r="J35" s="22">
        <v>1</v>
      </c>
      <c r="K35" s="19">
        <f t="shared" si="24"/>
        <v>0</v>
      </c>
      <c r="L35" s="62">
        <f t="shared" si="25"/>
        <v>539</v>
      </c>
      <c r="M35" s="87">
        <f t="shared" si="26"/>
        <v>0</v>
      </c>
      <c r="N35" s="86">
        <f t="shared" si="4"/>
        <v>44479</v>
      </c>
      <c r="O35" s="86">
        <f t="shared" si="27"/>
        <v>44479</v>
      </c>
      <c r="P35" s="19">
        <f t="shared" si="28"/>
        <v>-2.3469225238653979</v>
      </c>
      <c r="Q35" s="19">
        <f t="shared" si="29"/>
        <v>5.5080453330267289</v>
      </c>
      <c r="R35" s="21">
        <f t="shared" si="30"/>
        <v>-0.404961046485806</v>
      </c>
      <c r="S35" s="21">
        <f t="shared" si="31"/>
        <v>0.404961046485806</v>
      </c>
      <c r="V35" s="19">
        <f t="shared" si="32"/>
        <v>-2.3469225238653979</v>
      </c>
      <c r="W35" s="19">
        <f t="shared" si="33"/>
        <v>5.5080453330267289</v>
      </c>
      <c r="Z35" s="43"/>
      <c r="AA35" s="44"/>
      <c r="AC35" s="45"/>
      <c r="AD35" s="38"/>
      <c r="AF35" s="25" t="b">
        <f t="shared" si="22"/>
        <v>0</v>
      </c>
      <c r="AG35" s="46" t="b">
        <f t="shared" si="13"/>
        <v>0</v>
      </c>
      <c r="AM35" s="22">
        <f t="shared" si="34"/>
        <v>1</v>
      </c>
      <c r="AO35" s="22" t="s">
        <v>75</v>
      </c>
    </row>
    <row r="36" spans="1:68" ht="14.45" customHeight="1" x14ac:dyDescent="0.25">
      <c r="A36" s="22"/>
      <c r="B36" s="118"/>
      <c r="C36" s="95"/>
      <c r="D36" s="70"/>
      <c r="E36" s="3"/>
      <c r="F36" s="3"/>
      <c r="G36" s="69"/>
      <c r="H36" s="69"/>
      <c r="I36" s="1">
        <f t="shared" si="23"/>
        <v>0</v>
      </c>
      <c r="J36" s="22">
        <v>1</v>
      </c>
      <c r="K36" s="19" t="b">
        <f t="shared" si="24"/>
        <v>0</v>
      </c>
      <c r="L36" s="62" t="b">
        <f t="shared" si="25"/>
        <v>0</v>
      </c>
      <c r="M36" s="87">
        <f t="shared" si="26"/>
        <v>0</v>
      </c>
      <c r="N36" s="86">
        <f t="shared" si="4"/>
        <v>44479</v>
      </c>
      <c r="O36" s="86">
        <f t="shared" si="27"/>
        <v>44479</v>
      </c>
      <c r="P36" s="19" t="b">
        <f t="shared" si="28"/>
        <v>0</v>
      </c>
      <c r="Q36" s="19" t="b">
        <f t="shared" si="29"/>
        <v>0</v>
      </c>
      <c r="R36" s="21" t="b">
        <f t="shared" si="30"/>
        <v>0</v>
      </c>
      <c r="S36" s="21" t="b">
        <f t="shared" si="31"/>
        <v>0</v>
      </c>
      <c r="V36" s="19" t="b">
        <f t="shared" si="32"/>
        <v>0</v>
      </c>
      <c r="W36" s="19" t="b">
        <f t="shared" si="33"/>
        <v>0</v>
      </c>
      <c r="Z36" s="43"/>
      <c r="AA36" s="44"/>
      <c r="AC36" s="45"/>
      <c r="AD36" s="38"/>
      <c r="AF36" s="25" t="b">
        <f t="shared" si="22"/>
        <v>0</v>
      </c>
      <c r="AG36" s="46" t="b">
        <f t="shared" si="13"/>
        <v>0</v>
      </c>
      <c r="AM36" s="22">
        <f t="shared" si="34"/>
        <v>1</v>
      </c>
    </row>
    <row r="37" spans="1:68" x14ac:dyDescent="0.25">
      <c r="A37" s="22"/>
      <c r="B37" s="118"/>
      <c r="C37" s="95"/>
      <c r="D37" s="70"/>
      <c r="E37" s="3"/>
      <c r="F37" s="3"/>
      <c r="G37" s="69"/>
      <c r="H37" s="69"/>
      <c r="I37" s="1">
        <f t="shared" si="23"/>
        <v>0</v>
      </c>
      <c r="J37" s="22">
        <v>1</v>
      </c>
      <c r="K37" s="19" t="b">
        <f t="shared" si="24"/>
        <v>0</v>
      </c>
      <c r="L37" s="62" t="b">
        <f t="shared" si="25"/>
        <v>0</v>
      </c>
      <c r="M37" s="87">
        <f t="shared" si="26"/>
        <v>0</v>
      </c>
      <c r="N37" s="86">
        <f t="shared" si="4"/>
        <v>44479</v>
      </c>
      <c r="O37" s="86">
        <f t="shared" si="27"/>
        <v>44479</v>
      </c>
      <c r="P37" s="19" t="b">
        <f t="shared" si="28"/>
        <v>0</v>
      </c>
      <c r="Q37" s="19" t="b">
        <f t="shared" si="29"/>
        <v>0</v>
      </c>
      <c r="R37" s="21" t="b">
        <f t="shared" si="30"/>
        <v>0</v>
      </c>
      <c r="S37" s="21" t="b">
        <f t="shared" si="31"/>
        <v>0</v>
      </c>
      <c r="V37" s="19" t="b">
        <f t="shared" si="32"/>
        <v>0</v>
      </c>
      <c r="W37" s="19" t="b">
        <f t="shared" si="33"/>
        <v>0</v>
      </c>
      <c r="Z37" s="43"/>
      <c r="AA37" s="44"/>
      <c r="AC37" s="45"/>
      <c r="AD37" s="38"/>
      <c r="AF37" s="25" t="b">
        <f t="shared" si="22"/>
        <v>0</v>
      </c>
      <c r="AG37" s="46" t="b">
        <f t="shared" si="13"/>
        <v>0</v>
      </c>
      <c r="AM37" s="22">
        <f t="shared" si="34"/>
        <v>1</v>
      </c>
      <c r="AO37" s="136"/>
      <c r="AP37" s="137"/>
      <c r="AQ37" s="137"/>
      <c r="AR37" s="137"/>
      <c r="AS37" s="137"/>
      <c r="AT37" s="137"/>
      <c r="AU37" s="137"/>
      <c r="AV37" s="138"/>
    </row>
    <row r="38" spans="1:68" x14ac:dyDescent="0.25">
      <c r="A38" s="22"/>
      <c r="B38" s="118"/>
      <c r="C38" s="95"/>
      <c r="D38" s="70"/>
      <c r="E38" s="3"/>
      <c r="F38" s="3"/>
      <c r="G38" s="69"/>
      <c r="H38" s="69"/>
      <c r="I38" s="1">
        <f t="shared" si="23"/>
        <v>0</v>
      </c>
      <c r="J38" s="22">
        <v>1</v>
      </c>
      <c r="K38" s="19" t="b">
        <f t="shared" si="24"/>
        <v>0</v>
      </c>
      <c r="L38" s="62" t="b">
        <f t="shared" si="25"/>
        <v>0</v>
      </c>
      <c r="M38" s="87">
        <f t="shared" si="26"/>
        <v>0</v>
      </c>
      <c r="N38" s="86">
        <f t="shared" si="4"/>
        <v>44479</v>
      </c>
      <c r="O38" s="86">
        <f t="shared" si="27"/>
        <v>44479</v>
      </c>
      <c r="P38" s="19" t="b">
        <f t="shared" si="28"/>
        <v>0</v>
      </c>
      <c r="Q38" s="19" t="b">
        <f t="shared" si="29"/>
        <v>0</v>
      </c>
      <c r="R38" s="21" t="b">
        <f t="shared" si="30"/>
        <v>0</v>
      </c>
      <c r="S38" s="21" t="b">
        <f t="shared" si="31"/>
        <v>0</v>
      </c>
      <c r="V38" s="19" t="b">
        <f t="shared" si="32"/>
        <v>0</v>
      </c>
      <c r="W38" s="19" t="b">
        <f t="shared" si="33"/>
        <v>0</v>
      </c>
      <c r="Z38" s="43"/>
      <c r="AA38" s="44"/>
      <c r="AC38" s="45"/>
      <c r="AD38" s="38"/>
      <c r="AF38" s="25" t="b">
        <f t="shared" si="22"/>
        <v>0</v>
      </c>
      <c r="AG38" s="46" t="b">
        <f t="shared" si="13"/>
        <v>0</v>
      </c>
      <c r="AM38" s="22">
        <f t="shared" si="34"/>
        <v>1</v>
      </c>
      <c r="AO38" s="139"/>
      <c r="AP38" s="140"/>
      <c r="AQ38" s="140"/>
      <c r="AR38" s="140"/>
      <c r="AS38" s="140"/>
      <c r="AT38" s="140"/>
      <c r="AU38" s="140"/>
      <c r="AV38" s="141"/>
    </row>
    <row r="39" spans="1:68" ht="14.45" customHeight="1" x14ac:dyDescent="0.25">
      <c r="A39" s="22"/>
      <c r="B39" s="118"/>
      <c r="C39" s="95"/>
      <c r="D39" s="70"/>
      <c r="E39" s="3"/>
      <c r="F39" s="3"/>
      <c r="G39" s="69"/>
      <c r="H39" s="69"/>
      <c r="I39" s="1">
        <f t="shared" si="0"/>
        <v>0</v>
      </c>
      <c r="J39" s="22">
        <v>1</v>
      </c>
      <c r="K39" s="19" t="b">
        <f t="shared" si="1"/>
        <v>0</v>
      </c>
      <c r="L39" s="62" t="b">
        <f t="shared" si="15"/>
        <v>0</v>
      </c>
      <c r="M39" s="87">
        <f t="shared" si="21"/>
        <v>0</v>
      </c>
      <c r="N39" s="86">
        <f t="shared" si="4"/>
        <v>44479</v>
      </c>
      <c r="O39" s="86">
        <f t="shared" si="17"/>
        <v>44479</v>
      </c>
      <c r="P39" s="19" t="b">
        <f t="shared" si="6"/>
        <v>0</v>
      </c>
      <c r="Q39" s="19" t="b">
        <f t="shared" si="18"/>
        <v>0</v>
      </c>
      <c r="R39" s="21" t="b">
        <f t="shared" si="8"/>
        <v>0</v>
      </c>
      <c r="S39" s="21" t="b">
        <f t="shared" si="9"/>
        <v>0</v>
      </c>
      <c r="V39" s="19" t="b">
        <f t="shared" si="10"/>
        <v>0</v>
      </c>
      <c r="W39" s="19" t="b">
        <f t="shared" si="19"/>
        <v>0</v>
      </c>
      <c r="Z39" s="43"/>
      <c r="AA39" s="44"/>
      <c r="AC39" s="45"/>
      <c r="AD39" s="38"/>
      <c r="AF39" s="25" t="b">
        <f t="shared" si="22"/>
        <v>0</v>
      </c>
      <c r="AG39" s="46" t="b">
        <f t="shared" si="13"/>
        <v>0</v>
      </c>
      <c r="AM39" s="22">
        <f t="shared" si="14"/>
        <v>1</v>
      </c>
      <c r="AO39" s="139"/>
      <c r="AP39" s="140"/>
      <c r="AQ39" s="140"/>
      <c r="AR39" s="140"/>
      <c r="AS39" s="140"/>
      <c r="AT39" s="140"/>
      <c r="AU39" s="140"/>
      <c r="AV39" s="141"/>
    </row>
    <row r="40" spans="1:68" x14ac:dyDescent="0.25">
      <c r="A40" s="22"/>
      <c r="B40" s="118"/>
      <c r="C40" s="95"/>
      <c r="D40" s="70"/>
      <c r="E40" s="3"/>
      <c r="F40" s="3"/>
      <c r="G40" s="69"/>
      <c r="H40" s="69"/>
      <c r="I40" s="1">
        <f t="shared" si="0"/>
        <v>0</v>
      </c>
      <c r="J40" s="22">
        <v>1</v>
      </c>
      <c r="K40" s="19" t="b">
        <f t="shared" si="1"/>
        <v>0</v>
      </c>
      <c r="L40" s="62" t="b">
        <f t="shared" si="15"/>
        <v>0</v>
      </c>
      <c r="M40" s="87">
        <f t="shared" si="21"/>
        <v>0</v>
      </c>
      <c r="N40" s="86">
        <f t="shared" si="4"/>
        <v>44479</v>
      </c>
      <c r="O40" s="86">
        <f t="shared" si="17"/>
        <v>44479</v>
      </c>
      <c r="P40" s="19" t="b">
        <f t="shared" si="6"/>
        <v>0</v>
      </c>
      <c r="Q40" s="19" t="b">
        <f t="shared" si="18"/>
        <v>0</v>
      </c>
      <c r="R40" s="21" t="b">
        <f t="shared" si="8"/>
        <v>0</v>
      </c>
      <c r="S40" s="21" t="b">
        <f t="shared" si="9"/>
        <v>0</v>
      </c>
      <c r="V40" s="19" t="b">
        <f t="shared" si="10"/>
        <v>0</v>
      </c>
      <c r="W40" s="19" t="b">
        <f t="shared" si="19"/>
        <v>0</v>
      </c>
      <c r="Z40" s="43"/>
      <c r="AA40" s="44"/>
      <c r="AC40" s="45"/>
      <c r="AD40" s="38"/>
      <c r="AF40" s="25" t="b">
        <f t="shared" si="22"/>
        <v>0</v>
      </c>
      <c r="AG40" s="46" t="b">
        <f t="shared" si="13"/>
        <v>0</v>
      </c>
      <c r="AM40" s="22">
        <f t="shared" si="14"/>
        <v>1</v>
      </c>
      <c r="AO40" s="139"/>
      <c r="AP40" s="140"/>
      <c r="AQ40" s="140"/>
      <c r="AR40" s="140"/>
      <c r="AS40" s="140"/>
      <c r="AT40" s="140"/>
      <c r="AU40" s="140"/>
      <c r="AV40" s="141"/>
    </row>
    <row r="41" spans="1:68" x14ac:dyDescent="0.25">
      <c r="A41" s="22"/>
      <c r="B41" s="118"/>
      <c r="C41" s="95"/>
      <c r="D41" s="70"/>
      <c r="E41" s="3"/>
      <c r="F41" s="3"/>
      <c r="G41" s="69"/>
      <c r="H41" s="69"/>
      <c r="I41" s="1">
        <f t="shared" si="0"/>
        <v>0</v>
      </c>
      <c r="J41" s="22">
        <v>1</v>
      </c>
      <c r="K41" s="19" t="b">
        <f t="shared" si="1"/>
        <v>0</v>
      </c>
      <c r="L41" s="62" t="b">
        <f t="shared" si="15"/>
        <v>0</v>
      </c>
      <c r="M41" s="87">
        <f t="shared" si="21"/>
        <v>0</v>
      </c>
      <c r="N41" s="86">
        <f t="shared" si="4"/>
        <v>44479</v>
      </c>
      <c r="O41" s="86">
        <f t="shared" si="17"/>
        <v>44479</v>
      </c>
      <c r="P41" s="19" t="b">
        <f t="shared" si="6"/>
        <v>0</v>
      </c>
      <c r="Q41" s="19" t="b">
        <f t="shared" si="18"/>
        <v>0</v>
      </c>
      <c r="R41" s="21" t="b">
        <f t="shared" si="8"/>
        <v>0</v>
      </c>
      <c r="S41" s="21" t="b">
        <f t="shared" si="9"/>
        <v>0</v>
      </c>
      <c r="V41" s="19" t="b">
        <f t="shared" si="10"/>
        <v>0</v>
      </c>
      <c r="W41" s="19" t="b">
        <f t="shared" si="19"/>
        <v>0</v>
      </c>
      <c r="Z41" s="43"/>
      <c r="AA41" s="44"/>
      <c r="AC41" s="45"/>
      <c r="AD41" s="38"/>
      <c r="AF41" s="25" t="b">
        <f t="shared" si="22"/>
        <v>0</v>
      </c>
      <c r="AG41" s="46" t="b">
        <f t="shared" si="13"/>
        <v>0</v>
      </c>
      <c r="AM41" s="22">
        <f t="shared" si="14"/>
        <v>1</v>
      </c>
      <c r="AO41" s="142"/>
      <c r="AP41" s="143"/>
      <c r="AQ41" s="143"/>
      <c r="AR41" s="143"/>
      <c r="AS41" s="143"/>
      <c r="AT41" s="143"/>
      <c r="AU41" s="143"/>
      <c r="AV41" s="144"/>
    </row>
    <row r="42" spans="1:68" ht="14.45" customHeight="1" x14ac:dyDescent="0.25">
      <c r="A42" s="22"/>
      <c r="B42" s="118"/>
      <c r="C42" s="95"/>
      <c r="D42" s="70"/>
      <c r="E42" s="3"/>
      <c r="F42" s="3"/>
      <c r="G42" s="69"/>
      <c r="H42" s="69"/>
      <c r="I42" s="1">
        <f t="shared" si="0"/>
        <v>0</v>
      </c>
      <c r="J42" s="22">
        <v>1</v>
      </c>
      <c r="K42" s="19" t="b">
        <f t="shared" ref="K42:K73" si="35">IF(E42&gt;0,(F42*100000)/(E42*H$101*I42))</f>
        <v>0</v>
      </c>
      <c r="L42" s="62" t="b">
        <f t="shared" si="15"/>
        <v>0</v>
      </c>
      <c r="M42" s="87">
        <f t="shared" si="21"/>
        <v>0</v>
      </c>
      <c r="N42" s="86">
        <f t="shared" ref="N42:N64" si="36">$I$106</f>
        <v>44479</v>
      </c>
      <c r="O42" s="86">
        <f t="shared" ref="O42:O73" si="37">IF(G42&gt;0,M42,N42)</f>
        <v>44479</v>
      </c>
      <c r="P42" s="19" t="b">
        <f t="shared" ref="P42:P73" si="38">IF(E42&gt;0,K42-$E$112)</f>
        <v>0</v>
      </c>
      <c r="Q42" s="19" t="b">
        <f t="shared" ref="Q42:Q73" si="39">IF(E42&gt;0,P42^2)</f>
        <v>0</v>
      </c>
      <c r="R42" s="21" t="b">
        <f t="shared" ref="R42:R73" si="40">IF(E42&gt;0,K42-$D$107)</f>
        <v>0</v>
      </c>
      <c r="S42" s="21" t="b">
        <f t="shared" ref="S42:S73" si="41">IF(E42&gt;0,K42+$D$107)</f>
        <v>0</v>
      </c>
      <c r="V42" s="19" t="b">
        <f t="shared" ref="V42:V73" si="42">IF(E42&gt;0,K42-$E$112)</f>
        <v>0</v>
      </c>
      <c r="W42" s="19" t="b">
        <f t="shared" ref="W42:W73" si="43">IF(E42&gt;0,(P42)^2)</f>
        <v>0</v>
      </c>
      <c r="Z42" s="43"/>
      <c r="AA42" s="44"/>
      <c r="AC42" s="45"/>
      <c r="AD42" s="38"/>
      <c r="AF42" s="25" t="b">
        <f t="shared" si="22"/>
        <v>0</v>
      </c>
      <c r="AG42" s="46" t="b">
        <f t="shared" ref="AG42:AG73" si="44">IF(AA42&gt;0,AF42*$H$101)</f>
        <v>0</v>
      </c>
      <c r="AM42" s="22">
        <f t="shared" ref="AM42:AM73" si="45">F42+J42</f>
        <v>1</v>
      </c>
      <c r="AO42" s="71"/>
      <c r="AP42" s="71"/>
      <c r="AQ42" s="71"/>
      <c r="AR42" s="71"/>
      <c r="AS42" s="71"/>
      <c r="AT42" s="71"/>
      <c r="AU42" s="71"/>
      <c r="AV42" s="71"/>
    </row>
    <row r="43" spans="1:68" ht="14.45" customHeight="1" x14ac:dyDescent="0.25">
      <c r="A43" s="22"/>
      <c r="B43" s="118"/>
      <c r="C43" s="95"/>
      <c r="D43" s="70"/>
      <c r="E43" s="3"/>
      <c r="F43" s="3"/>
      <c r="G43" s="69"/>
      <c r="H43" s="69"/>
      <c r="I43" s="1">
        <f t="shared" ref="I43:I74" si="46">IF(E43&lt;1,0,L43)</f>
        <v>0</v>
      </c>
      <c r="J43" s="22">
        <v>1</v>
      </c>
      <c r="K43" s="19" t="b">
        <f t="shared" si="35"/>
        <v>0</v>
      </c>
      <c r="L43" s="62" t="b">
        <f t="shared" si="15"/>
        <v>0</v>
      </c>
      <c r="M43" s="87">
        <f t="shared" si="21"/>
        <v>0</v>
      </c>
      <c r="N43" s="86">
        <f t="shared" si="36"/>
        <v>44479</v>
      </c>
      <c r="O43" s="86">
        <f t="shared" si="37"/>
        <v>44479</v>
      </c>
      <c r="P43" s="19" t="b">
        <f t="shared" si="38"/>
        <v>0</v>
      </c>
      <c r="Q43" s="19" t="b">
        <f t="shared" si="39"/>
        <v>0</v>
      </c>
      <c r="R43" s="21" t="b">
        <f t="shared" si="40"/>
        <v>0</v>
      </c>
      <c r="S43" s="21" t="b">
        <f t="shared" si="41"/>
        <v>0</v>
      </c>
      <c r="V43" s="19" t="b">
        <f t="shared" si="42"/>
        <v>0</v>
      </c>
      <c r="W43" s="19" t="b">
        <f t="shared" si="43"/>
        <v>0</v>
      </c>
      <c r="Z43" s="43"/>
      <c r="AA43" s="44"/>
      <c r="AC43" s="45"/>
      <c r="AD43" s="38"/>
      <c r="AF43" s="25" t="b">
        <f t="shared" si="22"/>
        <v>0</v>
      </c>
      <c r="AG43" s="46" t="b">
        <f t="shared" si="44"/>
        <v>0</v>
      </c>
      <c r="AM43" s="22">
        <f t="shared" si="45"/>
        <v>1</v>
      </c>
      <c r="AO43" s="107"/>
      <c r="AP43" s="107"/>
      <c r="BK43"/>
      <c r="BL43"/>
      <c r="BM43"/>
      <c r="BN43"/>
      <c r="BO43"/>
      <c r="BP43"/>
    </row>
    <row r="44" spans="1:68" ht="14.45" customHeight="1" x14ac:dyDescent="0.25">
      <c r="A44" s="22"/>
      <c r="B44" s="118"/>
      <c r="C44" s="95"/>
      <c r="D44" s="70"/>
      <c r="E44" s="3"/>
      <c r="F44" s="3"/>
      <c r="G44" s="69"/>
      <c r="H44" s="69"/>
      <c r="I44" s="1">
        <f t="shared" si="46"/>
        <v>0</v>
      </c>
      <c r="J44" s="22">
        <v>1</v>
      </c>
      <c r="K44" s="19" t="b">
        <f t="shared" si="35"/>
        <v>0</v>
      </c>
      <c r="L44" s="62" t="b">
        <f t="shared" si="15"/>
        <v>0</v>
      </c>
      <c r="M44" s="87">
        <f t="shared" si="21"/>
        <v>0</v>
      </c>
      <c r="N44" s="86">
        <f t="shared" si="36"/>
        <v>44479</v>
      </c>
      <c r="O44" s="86">
        <f t="shared" si="37"/>
        <v>44479</v>
      </c>
      <c r="P44" s="19" t="b">
        <f t="shared" si="38"/>
        <v>0</v>
      </c>
      <c r="Q44" s="19" t="b">
        <f t="shared" si="39"/>
        <v>0</v>
      </c>
      <c r="R44" s="21" t="b">
        <f t="shared" si="40"/>
        <v>0</v>
      </c>
      <c r="S44" s="21" t="b">
        <f t="shared" si="41"/>
        <v>0</v>
      </c>
      <c r="V44" s="19" t="b">
        <f t="shared" si="42"/>
        <v>0</v>
      </c>
      <c r="W44" s="19" t="b">
        <f t="shared" si="43"/>
        <v>0</v>
      </c>
      <c r="Z44" s="43"/>
      <c r="AA44" s="44"/>
      <c r="AC44" s="45"/>
      <c r="AD44" s="38"/>
      <c r="AF44" s="25" t="b">
        <f t="shared" si="22"/>
        <v>0</v>
      </c>
      <c r="AG44" s="46" t="b">
        <f t="shared" si="44"/>
        <v>0</v>
      </c>
      <c r="AM44" s="22">
        <f t="shared" si="45"/>
        <v>1</v>
      </c>
      <c r="AO44" s="71"/>
      <c r="AP44" s="71"/>
      <c r="BK44"/>
      <c r="BL44"/>
      <c r="BM44"/>
      <c r="BN44"/>
      <c r="BO44"/>
      <c r="BP44"/>
    </row>
    <row r="45" spans="1:68" ht="14.45" customHeight="1" x14ac:dyDescent="0.25">
      <c r="A45" s="22"/>
      <c r="B45" s="118"/>
      <c r="C45" s="95"/>
      <c r="D45" s="70"/>
      <c r="E45" s="3"/>
      <c r="F45" s="3"/>
      <c r="G45" s="69"/>
      <c r="H45" s="69"/>
      <c r="I45" s="1">
        <f t="shared" si="46"/>
        <v>0</v>
      </c>
      <c r="J45" s="22">
        <v>1</v>
      </c>
      <c r="K45" s="19" t="b">
        <f t="shared" si="35"/>
        <v>0</v>
      </c>
      <c r="L45" s="62" t="b">
        <f t="shared" si="15"/>
        <v>0</v>
      </c>
      <c r="M45" s="87">
        <f t="shared" si="21"/>
        <v>0</v>
      </c>
      <c r="N45" s="86">
        <f t="shared" si="36"/>
        <v>44479</v>
      </c>
      <c r="O45" s="86">
        <f t="shared" si="37"/>
        <v>44479</v>
      </c>
      <c r="P45" s="19" t="b">
        <f t="shared" si="38"/>
        <v>0</v>
      </c>
      <c r="Q45" s="19" t="b">
        <f t="shared" si="39"/>
        <v>0</v>
      </c>
      <c r="R45" s="21" t="b">
        <f t="shared" si="40"/>
        <v>0</v>
      </c>
      <c r="S45" s="21" t="b">
        <f t="shared" si="41"/>
        <v>0</v>
      </c>
      <c r="V45" s="19" t="b">
        <f t="shared" si="42"/>
        <v>0</v>
      </c>
      <c r="W45" s="19" t="b">
        <f t="shared" si="43"/>
        <v>0</v>
      </c>
      <c r="Z45" s="43"/>
      <c r="AA45" s="44"/>
      <c r="AC45" s="45"/>
      <c r="AD45" s="38"/>
      <c r="AF45" s="25" t="b">
        <f t="shared" si="22"/>
        <v>0</v>
      </c>
      <c r="AG45" s="46" t="b">
        <f t="shared" si="44"/>
        <v>0</v>
      </c>
      <c r="AM45" s="22">
        <f t="shared" si="45"/>
        <v>1</v>
      </c>
      <c r="BC45"/>
      <c r="BD45"/>
      <c r="BE45"/>
      <c r="BF45"/>
      <c r="BG45"/>
      <c r="BH45"/>
      <c r="BI45"/>
      <c r="BJ45"/>
      <c r="BK45"/>
      <c r="BL45"/>
      <c r="BM45"/>
      <c r="BN45"/>
      <c r="BO45"/>
      <c r="BP45"/>
    </row>
    <row r="46" spans="1:68" x14ac:dyDescent="0.25">
      <c r="A46" s="22"/>
      <c r="B46" s="118"/>
      <c r="C46" s="95"/>
      <c r="D46" s="70"/>
      <c r="E46" s="3"/>
      <c r="F46" s="3"/>
      <c r="G46" s="69"/>
      <c r="H46" s="69"/>
      <c r="I46" s="1">
        <f t="shared" si="46"/>
        <v>0</v>
      </c>
      <c r="J46" s="22">
        <v>1</v>
      </c>
      <c r="K46" s="19" t="b">
        <f t="shared" si="35"/>
        <v>0</v>
      </c>
      <c r="L46" s="62" t="b">
        <f t="shared" si="15"/>
        <v>0</v>
      </c>
      <c r="M46" s="87">
        <f t="shared" si="21"/>
        <v>0</v>
      </c>
      <c r="N46" s="86">
        <f t="shared" si="36"/>
        <v>44479</v>
      </c>
      <c r="O46" s="86">
        <f t="shared" si="37"/>
        <v>44479</v>
      </c>
      <c r="P46" s="19" t="b">
        <f t="shared" si="38"/>
        <v>0</v>
      </c>
      <c r="Q46" s="19" t="b">
        <f t="shared" si="39"/>
        <v>0</v>
      </c>
      <c r="R46" s="21" t="b">
        <f t="shared" si="40"/>
        <v>0</v>
      </c>
      <c r="S46" s="21" t="b">
        <f t="shared" si="41"/>
        <v>0</v>
      </c>
      <c r="V46" s="19" t="b">
        <f t="shared" si="42"/>
        <v>0</v>
      </c>
      <c r="W46" s="19" t="b">
        <f t="shared" si="43"/>
        <v>0</v>
      </c>
      <c r="Z46" s="43"/>
      <c r="AA46" s="44"/>
      <c r="AC46" s="45"/>
      <c r="AD46" s="38"/>
      <c r="AF46" s="25" t="b">
        <f t="shared" si="22"/>
        <v>0</v>
      </c>
      <c r="AG46" s="46" t="b">
        <f t="shared" si="44"/>
        <v>0</v>
      </c>
      <c r="AM46" s="22">
        <f t="shared" si="45"/>
        <v>1</v>
      </c>
      <c r="BC46"/>
      <c r="BD46"/>
      <c r="BE46"/>
      <c r="BF46"/>
      <c r="BG46"/>
      <c r="BH46"/>
      <c r="BI46"/>
      <c r="BJ46"/>
      <c r="BK46"/>
      <c r="BL46"/>
      <c r="BM46"/>
      <c r="BN46"/>
      <c r="BO46"/>
      <c r="BP46"/>
    </row>
    <row r="47" spans="1:68" x14ac:dyDescent="0.25">
      <c r="A47" s="22"/>
      <c r="B47" s="118"/>
      <c r="C47" s="95"/>
      <c r="D47" s="70"/>
      <c r="E47" s="3"/>
      <c r="F47" s="3"/>
      <c r="G47" s="69"/>
      <c r="H47" s="69"/>
      <c r="I47" s="1">
        <f t="shared" si="46"/>
        <v>0</v>
      </c>
      <c r="J47" s="22">
        <v>1</v>
      </c>
      <c r="K47" s="19" t="b">
        <f t="shared" si="35"/>
        <v>0</v>
      </c>
      <c r="L47" s="62" t="b">
        <f t="shared" si="15"/>
        <v>0</v>
      </c>
      <c r="M47" s="87">
        <f t="shared" si="21"/>
        <v>0</v>
      </c>
      <c r="N47" s="86">
        <f t="shared" si="36"/>
        <v>44479</v>
      </c>
      <c r="O47" s="86">
        <f t="shared" si="37"/>
        <v>44479</v>
      </c>
      <c r="P47" s="19" t="b">
        <f t="shared" si="38"/>
        <v>0</v>
      </c>
      <c r="Q47" s="19" t="b">
        <f t="shared" si="39"/>
        <v>0</v>
      </c>
      <c r="R47" s="21" t="b">
        <f t="shared" si="40"/>
        <v>0</v>
      </c>
      <c r="S47" s="21" t="b">
        <f t="shared" si="41"/>
        <v>0</v>
      </c>
      <c r="V47" s="19" t="b">
        <f t="shared" si="42"/>
        <v>0</v>
      </c>
      <c r="W47" s="19" t="b">
        <f t="shared" si="43"/>
        <v>0</v>
      </c>
      <c r="Z47" s="43"/>
      <c r="AA47" s="44"/>
      <c r="AC47" s="45"/>
      <c r="AD47" s="38"/>
      <c r="AF47" s="25" t="b">
        <f t="shared" si="22"/>
        <v>0</v>
      </c>
      <c r="AG47" s="46" t="b">
        <f t="shared" si="44"/>
        <v>0</v>
      </c>
      <c r="AM47" s="22">
        <f t="shared" si="45"/>
        <v>1</v>
      </c>
      <c r="BC47"/>
      <c r="BD47"/>
      <c r="BE47"/>
      <c r="BF47"/>
      <c r="BG47"/>
      <c r="BH47"/>
      <c r="BI47"/>
      <c r="BJ47"/>
      <c r="BK47"/>
      <c r="BL47"/>
      <c r="BM47"/>
      <c r="BN47"/>
      <c r="BO47"/>
      <c r="BP47"/>
    </row>
    <row r="48" spans="1:68" ht="15.6" customHeight="1" x14ac:dyDescent="0.25">
      <c r="A48" s="22"/>
      <c r="B48" s="118"/>
      <c r="C48" s="95"/>
      <c r="D48" s="70"/>
      <c r="E48" s="3"/>
      <c r="F48" s="3"/>
      <c r="G48" s="69"/>
      <c r="H48" s="69"/>
      <c r="I48" s="1">
        <f t="shared" si="46"/>
        <v>0</v>
      </c>
      <c r="J48" s="22">
        <v>1</v>
      </c>
      <c r="K48" s="19" t="b">
        <f t="shared" si="35"/>
        <v>0</v>
      </c>
      <c r="L48" s="62" t="b">
        <f t="shared" si="15"/>
        <v>0</v>
      </c>
      <c r="M48" s="87">
        <f t="shared" si="21"/>
        <v>0</v>
      </c>
      <c r="N48" s="86">
        <f t="shared" si="36"/>
        <v>44479</v>
      </c>
      <c r="O48" s="86">
        <f t="shared" si="37"/>
        <v>44479</v>
      </c>
      <c r="P48" s="19" t="b">
        <f t="shared" si="38"/>
        <v>0</v>
      </c>
      <c r="Q48" s="19" t="b">
        <f t="shared" si="39"/>
        <v>0</v>
      </c>
      <c r="R48" s="21" t="b">
        <f t="shared" si="40"/>
        <v>0</v>
      </c>
      <c r="S48" s="21" t="b">
        <f t="shared" si="41"/>
        <v>0</v>
      </c>
      <c r="V48" s="19" t="b">
        <f t="shared" si="42"/>
        <v>0</v>
      </c>
      <c r="W48" s="19" t="b">
        <f t="shared" si="43"/>
        <v>0</v>
      </c>
      <c r="Z48" s="43"/>
      <c r="AA48" s="44"/>
      <c r="AC48" s="45"/>
      <c r="AD48" s="38"/>
      <c r="AF48" s="25" t="b">
        <f t="shared" si="22"/>
        <v>0</v>
      </c>
      <c r="AG48" s="46" t="b">
        <f t="shared" si="44"/>
        <v>0</v>
      </c>
      <c r="AM48" s="22">
        <f t="shared" si="45"/>
        <v>1</v>
      </c>
      <c r="BC48"/>
      <c r="BD48"/>
      <c r="BE48"/>
      <c r="BF48"/>
      <c r="BG48"/>
      <c r="BH48"/>
      <c r="BI48"/>
      <c r="BJ48"/>
      <c r="BK48"/>
      <c r="BL48"/>
      <c r="BM48"/>
      <c r="BN48"/>
      <c r="BO48"/>
      <c r="BP48"/>
    </row>
    <row r="49" spans="1:68" ht="14.45" customHeight="1" x14ac:dyDescent="0.25">
      <c r="A49" s="22"/>
      <c r="B49" s="118"/>
      <c r="C49" s="95"/>
      <c r="D49" s="70"/>
      <c r="E49" s="3"/>
      <c r="F49" s="3"/>
      <c r="G49" s="69"/>
      <c r="H49" s="69"/>
      <c r="I49" s="1">
        <f t="shared" si="46"/>
        <v>0</v>
      </c>
      <c r="J49" s="22">
        <v>1</v>
      </c>
      <c r="K49" s="19" t="b">
        <f t="shared" si="35"/>
        <v>0</v>
      </c>
      <c r="L49" s="62" t="b">
        <f t="shared" si="15"/>
        <v>0</v>
      </c>
      <c r="M49" s="87">
        <f t="shared" si="21"/>
        <v>0</v>
      </c>
      <c r="N49" s="86">
        <f t="shared" si="36"/>
        <v>44479</v>
      </c>
      <c r="O49" s="86">
        <f t="shared" si="37"/>
        <v>44479</v>
      </c>
      <c r="P49" s="19" t="b">
        <f t="shared" si="38"/>
        <v>0</v>
      </c>
      <c r="Q49" s="19" t="b">
        <f t="shared" si="39"/>
        <v>0</v>
      </c>
      <c r="R49" s="21" t="b">
        <f t="shared" si="40"/>
        <v>0</v>
      </c>
      <c r="S49" s="21" t="b">
        <f t="shared" si="41"/>
        <v>0</v>
      </c>
      <c r="V49" s="19" t="b">
        <f t="shared" si="42"/>
        <v>0</v>
      </c>
      <c r="W49" s="19" t="b">
        <f t="shared" si="43"/>
        <v>0</v>
      </c>
      <c r="Z49" s="43"/>
      <c r="AA49" s="44"/>
      <c r="AC49" s="45"/>
      <c r="AD49" s="38"/>
      <c r="AF49" s="25" t="b">
        <f t="shared" si="22"/>
        <v>0</v>
      </c>
      <c r="AG49" s="46" t="b">
        <f t="shared" si="44"/>
        <v>0</v>
      </c>
      <c r="AM49" s="22">
        <f t="shared" si="45"/>
        <v>1</v>
      </c>
      <c r="BC49"/>
      <c r="BD49"/>
      <c r="BE49"/>
      <c r="BF49"/>
      <c r="BG49"/>
      <c r="BH49"/>
      <c r="BI49"/>
      <c r="BJ49"/>
      <c r="BK49"/>
      <c r="BL49"/>
      <c r="BM49"/>
      <c r="BN49"/>
      <c r="BO49"/>
      <c r="BP49"/>
    </row>
    <row r="50" spans="1:68" ht="14.45" customHeight="1" x14ac:dyDescent="0.25">
      <c r="A50" s="22"/>
      <c r="B50" s="118"/>
      <c r="C50" s="95"/>
      <c r="D50" s="70"/>
      <c r="E50" s="3"/>
      <c r="F50" s="3"/>
      <c r="G50" s="69"/>
      <c r="H50" s="69"/>
      <c r="I50" s="1">
        <f t="shared" si="46"/>
        <v>0</v>
      </c>
      <c r="J50" s="22">
        <v>1</v>
      </c>
      <c r="K50" s="19" t="b">
        <f t="shared" si="35"/>
        <v>0</v>
      </c>
      <c r="L50" s="62" t="b">
        <f t="shared" si="15"/>
        <v>0</v>
      </c>
      <c r="M50" s="87">
        <f t="shared" si="21"/>
        <v>0</v>
      </c>
      <c r="N50" s="86">
        <f t="shared" si="36"/>
        <v>44479</v>
      </c>
      <c r="O50" s="86">
        <f t="shared" si="37"/>
        <v>44479</v>
      </c>
      <c r="P50" s="19" t="b">
        <f t="shared" si="38"/>
        <v>0</v>
      </c>
      <c r="Q50" s="19" t="b">
        <f t="shared" si="39"/>
        <v>0</v>
      </c>
      <c r="R50" s="21" t="b">
        <f t="shared" si="40"/>
        <v>0</v>
      </c>
      <c r="S50" s="21" t="b">
        <f t="shared" si="41"/>
        <v>0</v>
      </c>
      <c r="V50" s="19" t="b">
        <f t="shared" si="42"/>
        <v>0</v>
      </c>
      <c r="W50" s="19" t="b">
        <f t="shared" si="43"/>
        <v>0</v>
      </c>
      <c r="Z50" s="43"/>
      <c r="AA50" s="44"/>
      <c r="AC50" s="45"/>
      <c r="AD50" s="38"/>
      <c r="AF50" s="25" t="b">
        <f t="shared" si="22"/>
        <v>0</v>
      </c>
      <c r="AG50" s="46" t="b">
        <f t="shared" si="44"/>
        <v>0</v>
      </c>
      <c r="AM50" s="22">
        <f t="shared" si="45"/>
        <v>1</v>
      </c>
      <c r="BC50"/>
      <c r="BD50"/>
      <c r="BE50"/>
      <c r="BF50"/>
      <c r="BG50"/>
      <c r="BH50"/>
      <c r="BI50"/>
      <c r="BJ50"/>
      <c r="BK50"/>
      <c r="BL50"/>
      <c r="BM50"/>
      <c r="BN50"/>
      <c r="BO50"/>
      <c r="BP50"/>
    </row>
    <row r="51" spans="1:68" ht="14.45" customHeight="1" x14ac:dyDescent="0.25">
      <c r="A51" s="22"/>
      <c r="B51" s="118"/>
      <c r="C51" s="95"/>
      <c r="D51" s="70"/>
      <c r="E51" s="3"/>
      <c r="F51" s="3"/>
      <c r="G51" s="69"/>
      <c r="H51" s="69"/>
      <c r="I51" s="1">
        <f t="shared" si="46"/>
        <v>0</v>
      </c>
      <c r="J51" s="22">
        <v>1</v>
      </c>
      <c r="K51" s="19" t="b">
        <f t="shared" si="35"/>
        <v>0</v>
      </c>
      <c r="L51" s="62" t="b">
        <f t="shared" si="15"/>
        <v>0</v>
      </c>
      <c r="M51" s="87">
        <f t="shared" si="21"/>
        <v>0</v>
      </c>
      <c r="N51" s="86">
        <f t="shared" si="36"/>
        <v>44479</v>
      </c>
      <c r="O51" s="86">
        <f t="shared" si="37"/>
        <v>44479</v>
      </c>
      <c r="P51" s="19" t="b">
        <f t="shared" si="38"/>
        <v>0</v>
      </c>
      <c r="Q51" s="19" t="b">
        <f t="shared" si="39"/>
        <v>0</v>
      </c>
      <c r="R51" s="21" t="b">
        <f t="shared" si="40"/>
        <v>0</v>
      </c>
      <c r="S51" s="21" t="b">
        <f t="shared" si="41"/>
        <v>0</v>
      </c>
      <c r="V51" s="19" t="b">
        <f t="shared" si="42"/>
        <v>0</v>
      </c>
      <c r="W51" s="19" t="b">
        <f t="shared" si="43"/>
        <v>0</v>
      </c>
      <c r="Z51" s="43"/>
      <c r="AA51" s="44"/>
      <c r="AC51" s="45"/>
      <c r="AD51" s="38"/>
      <c r="AF51" s="25" t="b">
        <f t="shared" si="22"/>
        <v>0</v>
      </c>
      <c r="AG51" s="46" t="b">
        <f t="shared" si="44"/>
        <v>0</v>
      </c>
      <c r="AM51" s="22">
        <f t="shared" si="45"/>
        <v>1</v>
      </c>
      <c r="BC51"/>
      <c r="BD51"/>
      <c r="BE51"/>
      <c r="BF51"/>
      <c r="BG51"/>
      <c r="BH51"/>
      <c r="BI51"/>
      <c r="BJ51"/>
      <c r="BK51"/>
      <c r="BL51"/>
      <c r="BM51"/>
      <c r="BN51"/>
      <c r="BO51"/>
      <c r="BP51"/>
    </row>
    <row r="52" spans="1:68" ht="15" customHeight="1" x14ac:dyDescent="0.25">
      <c r="A52" s="22"/>
      <c r="B52" s="118"/>
      <c r="C52" s="95"/>
      <c r="D52" s="70"/>
      <c r="E52" s="3"/>
      <c r="F52" s="3"/>
      <c r="G52" s="69"/>
      <c r="H52" s="69"/>
      <c r="I52" s="1">
        <f t="shared" si="46"/>
        <v>0</v>
      </c>
      <c r="J52" s="22">
        <v>1</v>
      </c>
      <c r="K52" s="19" t="b">
        <f t="shared" si="35"/>
        <v>0</v>
      </c>
      <c r="L52" s="62" t="b">
        <f t="shared" si="15"/>
        <v>0</v>
      </c>
      <c r="M52" s="87">
        <f t="shared" si="21"/>
        <v>0</v>
      </c>
      <c r="N52" s="86">
        <f t="shared" si="36"/>
        <v>44479</v>
      </c>
      <c r="O52" s="86">
        <f t="shared" si="37"/>
        <v>44479</v>
      </c>
      <c r="P52" s="19" t="b">
        <f t="shared" si="38"/>
        <v>0</v>
      </c>
      <c r="Q52" s="19" t="b">
        <f t="shared" si="39"/>
        <v>0</v>
      </c>
      <c r="R52" s="21" t="b">
        <f t="shared" si="40"/>
        <v>0</v>
      </c>
      <c r="S52" s="21" t="b">
        <f t="shared" si="41"/>
        <v>0</v>
      </c>
      <c r="V52" s="19" t="b">
        <f t="shared" si="42"/>
        <v>0</v>
      </c>
      <c r="W52" s="19" t="b">
        <f t="shared" si="43"/>
        <v>0</v>
      </c>
      <c r="Z52" s="43"/>
      <c r="AA52" s="44"/>
      <c r="AC52" s="45"/>
      <c r="AD52" s="38"/>
      <c r="AF52" s="25" t="b">
        <f t="shared" si="22"/>
        <v>0</v>
      </c>
      <c r="AG52" s="46" t="b">
        <f t="shared" si="44"/>
        <v>0</v>
      </c>
      <c r="AM52" s="22">
        <f t="shared" si="45"/>
        <v>1</v>
      </c>
      <c r="BC52"/>
      <c r="BD52"/>
      <c r="BE52"/>
      <c r="BF52"/>
      <c r="BG52"/>
      <c r="BH52"/>
      <c r="BI52"/>
      <c r="BJ52"/>
      <c r="BK52"/>
      <c r="BL52"/>
      <c r="BM52"/>
      <c r="BN52"/>
      <c r="BO52"/>
      <c r="BP52"/>
    </row>
    <row r="53" spans="1:68" ht="14.45" customHeight="1" x14ac:dyDescent="0.25">
      <c r="A53" s="22"/>
      <c r="B53" s="118"/>
      <c r="C53" s="95"/>
      <c r="D53" s="70"/>
      <c r="E53" s="3"/>
      <c r="F53" s="3"/>
      <c r="G53" s="69"/>
      <c r="H53" s="69"/>
      <c r="I53" s="1">
        <f t="shared" si="46"/>
        <v>0</v>
      </c>
      <c r="J53" s="22">
        <v>1</v>
      </c>
      <c r="K53" s="19" t="b">
        <f t="shared" si="35"/>
        <v>0</v>
      </c>
      <c r="L53" s="62" t="b">
        <f t="shared" si="15"/>
        <v>0</v>
      </c>
      <c r="M53" s="87">
        <f t="shared" si="21"/>
        <v>0</v>
      </c>
      <c r="N53" s="86">
        <f t="shared" si="36"/>
        <v>44479</v>
      </c>
      <c r="O53" s="86">
        <f t="shared" si="37"/>
        <v>44479</v>
      </c>
      <c r="P53" s="19" t="b">
        <f t="shared" si="38"/>
        <v>0</v>
      </c>
      <c r="Q53" s="19" t="b">
        <f t="shared" si="39"/>
        <v>0</v>
      </c>
      <c r="R53" s="21" t="b">
        <f t="shared" si="40"/>
        <v>0</v>
      </c>
      <c r="S53" s="21" t="b">
        <f t="shared" si="41"/>
        <v>0</v>
      </c>
      <c r="V53" s="19" t="b">
        <f t="shared" si="42"/>
        <v>0</v>
      </c>
      <c r="W53" s="19" t="b">
        <f t="shared" si="43"/>
        <v>0</v>
      </c>
      <c r="Z53" s="43"/>
      <c r="AA53" s="44"/>
      <c r="AC53" s="45"/>
      <c r="AD53" s="38"/>
      <c r="AF53" s="25" t="b">
        <f t="shared" si="22"/>
        <v>0</v>
      </c>
      <c r="AG53" s="46" t="b">
        <f t="shared" si="44"/>
        <v>0</v>
      </c>
      <c r="AM53" s="22">
        <f t="shared" si="45"/>
        <v>1</v>
      </c>
      <c r="BC53"/>
      <c r="BD53"/>
      <c r="BE53"/>
      <c r="BF53"/>
      <c r="BG53"/>
      <c r="BH53"/>
      <c r="BI53"/>
      <c r="BJ53"/>
      <c r="BK53"/>
      <c r="BL53"/>
      <c r="BM53"/>
      <c r="BN53"/>
      <c r="BO53"/>
      <c r="BP53"/>
    </row>
    <row r="54" spans="1:68" ht="14.45" customHeight="1" x14ac:dyDescent="0.25">
      <c r="A54" s="22"/>
      <c r="B54" s="118"/>
      <c r="C54" s="95"/>
      <c r="D54" s="70"/>
      <c r="E54" s="3"/>
      <c r="F54" s="3"/>
      <c r="G54" s="69"/>
      <c r="H54" s="69"/>
      <c r="I54" s="1">
        <f t="shared" si="46"/>
        <v>0</v>
      </c>
      <c r="J54" s="22">
        <v>1</v>
      </c>
      <c r="K54" s="19" t="b">
        <f t="shared" si="35"/>
        <v>0</v>
      </c>
      <c r="L54" s="62" t="b">
        <f t="shared" si="15"/>
        <v>0</v>
      </c>
      <c r="M54" s="87">
        <f t="shared" si="21"/>
        <v>0</v>
      </c>
      <c r="N54" s="86">
        <f t="shared" si="36"/>
        <v>44479</v>
      </c>
      <c r="O54" s="86">
        <f t="shared" si="37"/>
        <v>44479</v>
      </c>
      <c r="P54" s="19" t="b">
        <f t="shared" si="38"/>
        <v>0</v>
      </c>
      <c r="Q54" s="19" t="b">
        <f t="shared" si="39"/>
        <v>0</v>
      </c>
      <c r="R54" s="21" t="b">
        <f t="shared" si="40"/>
        <v>0</v>
      </c>
      <c r="S54" s="21" t="b">
        <f t="shared" si="41"/>
        <v>0</v>
      </c>
      <c r="V54" s="19" t="b">
        <f t="shared" si="42"/>
        <v>0</v>
      </c>
      <c r="W54" s="19" t="b">
        <f t="shared" si="43"/>
        <v>0</v>
      </c>
      <c r="Z54" s="43"/>
      <c r="AA54" s="44"/>
      <c r="AC54" s="45"/>
      <c r="AD54" s="38"/>
      <c r="AF54" s="25" t="b">
        <f t="shared" si="22"/>
        <v>0</v>
      </c>
      <c r="AG54" s="46" t="b">
        <f t="shared" si="44"/>
        <v>0</v>
      </c>
      <c r="AM54" s="22">
        <f t="shared" si="45"/>
        <v>1</v>
      </c>
      <c r="BC54"/>
      <c r="BD54"/>
      <c r="BE54"/>
      <c r="BF54"/>
      <c r="BG54"/>
      <c r="BH54"/>
      <c r="BI54"/>
      <c r="BJ54"/>
      <c r="BK54"/>
      <c r="BL54"/>
      <c r="BM54"/>
      <c r="BN54"/>
      <c r="BO54"/>
      <c r="BP54"/>
    </row>
    <row r="55" spans="1:68" ht="14.45" customHeight="1" x14ac:dyDescent="0.25">
      <c r="A55" s="22"/>
      <c r="B55" s="118"/>
      <c r="C55" s="95"/>
      <c r="D55" s="70"/>
      <c r="E55" s="3"/>
      <c r="F55" s="3"/>
      <c r="G55" s="69"/>
      <c r="H55" s="69"/>
      <c r="I55" s="1">
        <f t="shared" si="46"/>
        <v>0</v>
      </c>
      <c r="J55" s="22">
        <v>1</v>
      </c>
      <c r="K55" s="19" t="b">
        <f t="shared" si="35"/>
        <v>0</v>
      </c>
      <c r="L55" s="62" t="b">
        <f t="shared" si="15"/>
        <v>0</v>
      </c>
      <c r="M55" s="87">
        <f t="shared" si="16"/>
        <v>0</v>
      </c>
      <c r="N55" s="86">
        <f t="shared" si="36"/>
        <v>44479</v>
      </c>
      <c r="O55" s="86">
        <f t="shared" si="37"/>
        <v>44479</v>
      </c>
      <c r="P55" s="19" t="b">
        <f t="shared" si="38"/>
        <v>0</v>
      </c>
      <c r="Q55" s="19" t="b">
        <f t="shared" si="39"/>
        <v>0</v>
      </c>
      <c r="R55" s="21" t="b">
        <f t="shared" si="40"/>
        <v>0</v>
      </c>
      <c r="S55" s="21" t="b">
        <f t="shared" si="41"/>
        <v>0</v>
      </c>
      <c r="V55" s="19" t="b">
        <f t="shared" si="42"/>
        <v>0</v>
      </c>
      <c r="W55" s="19" t="b">
        <f t="shared" si="43"/>
        <v>0</v>
      </c>
      <c r="Z55" s="43"/>
      <c r="AA55" s="44"/>
      <c r="AC55" s="45"/>
      <c r="AD55" s="38"/>
      <c r="AF55" s="25" t="b">
        <f t="shared" si="20"/>
        <v>0</v>
      </c>
      <c r="AG55" s="46" t="b">
        <f t="shared" si="44"/>
        <v>0</v>
      </c>
      <c r="AM55" s="22">
        <f t="shared" si="45"/>
        <v>1</v>
      </c>
      <c r="BK55"/>
      <c r="BL55"/>
      <c r="BM55"/>
      <c r="BN55"/>
      <c r="BO55"/>
      <c r="BP55"/>
    </row>
    <row r="56" spans="1:68" ht="14.45" customHeight="1" x14ac:dyDescent="0.25">
      <c r="A56" s="22"/>
      <c r="B56" s="118"/>
      <c r="C56" s="95"/>
      <c r="D56" s="70"/>
      <c r="E56" s="3"/>
      <c r="F56" s="3"/>
      <c r="G56" s="69"/>
      <c r="H56" s="69"/>
      <c r="I56" s="1">
        <f t="shared" si="46"/>
        <v>0</v>
      </c>
      <c r="J56" s="22">
        <v>1</v>
      </c>
      <c r="K56" s="19" t="b">
        <f t="shared" si="35"/>
        <v>0</v>
      </c>
      <c r="L56" s="62" t="b">
        <f t="shared" si="15"/>
        <v>0</v>
      </c>
      <c r="M56" s="87">
        <f t="shared" si="16"/>
        <v>0</v>
      </c>
      <c r="N56" s="86">
        <f t="shared" si="36"/>
        <v>44479</v>
      </c>
      <c r="O56" s="86">
        <f t="shared" si="37"/>
        <v>44479</v>
      </c>
      <c r="P56" s="19" t="b">
        <f t="shared" si="38"/>
        <v>0</v>
      </c>
      <c r="Q56" s="19" t="b">
        <f t="shared" si="39"/>
        <v>0</v>
      </c>
      <c r="R56" s="21" t="b">
        <f t="shared" si="40"/>
        <v>0</v>
      </c>
      <c r="S56" s="21" t="b">
        <f t="shared" si="41"/>
        <v>0</v>
      </c>
      <c r="V56" s="19" t="b">
        <f t="shared" si="42"/>
        <v>0</v>
      </c>
      <c r="W56" s="19" t="b">
        <f t="shared" si="43"/>
        <v>0</v>
      </c>
      <c r="Z56" s="43"/>
      <c r="AA56" s="44"/>
      <c r="AC56" s="45"/>
      <c r="AD56" s="38"/>
      <c r="AF56" s="25" t="b">
        <f t="shared" si="20"/>
        <v>0</v>
      </c>
      <c r="AG56" s="46" t="b">
        <f t="shared" si="44"/>
        <v>0</v>
      </c>
      <c r="AM56" s="22">
        <f t="shared" si="45"/>
        <v>1</v>
      </c>
      <c r="BK56"/>
      <c r="BL56"/>
      <c r="BM56"/>
      <c r="BN56"/>
      <c r="BO56"/>
      <c r="BP56"/>
    </row>
    <row r="57" spans="1:68" x14ac:dyDescent="0.25">
      <c r="A57" s="22"/>
      <c r="B57" s="118"/>
      <c r="C57" s="95"/>
      <c r="D57" s="70"/>
      <c r="E57" s="3"/>
      <c r="F57" s="3"/>
      <c r="G57" s="69"/>
      <c r="H57" s="69"/>
      <c r="I57" s="1">
        <f t="shared" si="46"/>
        <v>0</v>
      </c>
      <c r="J57" s="22">
        <v>1</v>
      </c>
      <c r="K57" s="19" t="b">
        <f t="shared" si="35"/>
        <v>0</v>
      </c>
      <c r="L57" s="62" t="b">
        <f t="shared" si="15"/>
        <v>0</v>
      </c>
      <c r="M57" s="87">
        <f t="shared" si="16"/>
        <v>0</v>
      </c>
      <c r="N57" s="86">
        <f t="shared" si="36"/>
        <v>44479</v>
      </c>
      <c r="O57" s="86">
        <f t="shared" si="37"/>
        <v>44479</v>
      </c>
      <c r="P57" s="19" t="b">
        <f t="shared" si="38"/>
        <v>0</v>
      </c>
      <c r="Q57" s="19" t="b">
        <f t="shared" si="39"/>
        <v>0</v>
      </c>
      <c r="R57" s="21" t="b">
        <f t="shared" si="40"/>
        <v>0</v>
      </c>
      <c r="S57" s="21" t="b">
        <f t="shared" si="41"/>
        <v>0</v>
      </c>
      <c r="V57" s="19" t="b">
        <f t="shared" si="42"/>
        <v>0</v>
      </c>
      <c r="W57" s="19" t="b">
        <f t="shared" si="43"/>
        <v>0</v>
      </c>
      <c r="Z57" s="43"/>
      <c r="AA57" s="44"/>
      <c r="AC57" s="45"/>
      <c r="AD57" s="38"/>
      <c r="AF57" s="25" t="b">
        <f t="shared" si="20"/>
        <v>0</v>
      </c>
      <c r="AG57" s="46" t="b">
        <f t="shared" si="44"/>
        <v>0</v>
      </c>
      <c r="AM57" s="22">
        <f t="shared" si="45"/>
        <v>1</v>
      </c>
      <c r="BK57"/>
      <c r="BL57"/>
      <c r="BM57"/>
      <c r="BN57"/>
      <c r="BO57"/>
      <c r="BP57"/>
    </row>
    <row r="58" spans="1:68" ht="14.45" customHeight="1" x14ac:dyDescent="0.25">
      <c r="A58" s="22"/>
      <c r="B58" s="118"/>
      <c r="C58" s="95"/>
      <c r="D58" s="70"/>
      <c r="E58" s="3"/>
      <c r="F58" s="3"/>
      <c r="G58" s="69"/>
      <c r="H58" s="69"/>
      <c r="I58" s="1">
        <f t="shared" si="46"/>
        <v>0</v>
      </c>
      <c r="J58" s="22">
        <v>1</v>
      </c>
      <c r="K58" s="19" t="b">
        <f t="shared" si="35"/>
        <v>0</v>
      </c>
      <c r="L58" s="62" t="b">
        <f t="shared" si="15"/>
        <v>0</v>
      </c>
      <c r="M58" s="87">
        <f t="shared" si="16"/>
        <v>0</v>
      </c>
      <c r="N58" s="86">
        <f t="shared" si="36"/>
        <v>44479</v>
      </c>
      <c r="O58" s="86">
        <f t="shared" si="37"/>
        <v>44479</v>
      </c>
      <c r="P58" s="19" t="b">
        <f t="shared" si="38"/>
        <v>0</v>
      </c>
      <c r="Q58" s="19" t="b">
        <f t="shared" si="39"/>
        <v>0</v>
      </c>
      <c r="R58" s="21" t="b">
        <f t="shared" si="40"/>
        <v>0</v>
      </c>
      <c r="S58" s="21" t="b">
        <f t="shared" si="41"/>
        <v>0</v>
      </c>
      <c r="V58" s="19" t="b">
        <f t="shared" si="42"/>
        <v>0</v>
      </c>
      <c r="W58" s="19" t="b">
        <f t="shared" si="43"/>
        <v>0</v>
      </c>
      <c r="Z58" s="43"/>
      <c r="AA58" s="44"/>
      <c r="AC58" s="45"/>
      <c r="AD58" s="38"/>
      <c r="AF58" s="25" t="b">
        <f t="shared" si="20"/>
        <v>0</v>
      </c>
      <c r="AG58" s="46" t="b">
        <f t="shared" si="44"/>
        <v>0</v>
      </c>
      <c r="AM58" s="22">
        <f t="shared" si="45"/>
        <v>1</v>
      </c>
      <c r="BK58"/>
      <c r="BL58"/>
      <c r="BM58"/>
      <c r="BN58"/>
      <c r="BO58"/>
      <c r="BP58"/>
    </row>
    <row r="59" spans="1:68" x14ac:dyDescent="0.25">
      <c r="A59" s="22"/>
      <c r="B59" s="118"/>
      <c r="C59" s="95"/>
      <c r="D59" s="70"/>
      <c r="E59" s="3"/>
      <c r="F59" s="3"/>
      <c r="G59" s="69"/>
      <c r="H59" s="69"/>
      <c r="I59" s="1">
        <f t="shared" si="46"/>
        <v>0</v>
      </c>
      <c r="J59" s="22">
        <v>1</v>
      </c>
      <c r="K59" s="19" t="b">
        <f t="shared" si="35"/>
        <v>0</v>
      </c>
      <c r="L59" s="62" t="b">
        <f t="shared" si="15"/>
        <v>0</v>
      </c>
      <c r="M59" s="87">
        <f t="shared" si="16"/>
        <v>0</v>
      </c>
      <c r="N59" s="86">
        <f t="shared" si="36"/>
        <v>44479</v>
      </c>
      <c r="O59" s="86">
        <f t="shared" si="37"/>
        <v>44479</v>
      </c>
      <c r="P59" s="19" t="b">
        <f t="shared" si="38"/>
        <v>0</v>
      </c>
      <c r="Q59" s="19" t="b">
        <f t="shared" si="39"/>
        <v>0</v>
      </c>
      <c r="R59" s="21" t="b">
        <f t="shared" si="40"/>
        <v>0</v>
      </c>
      <c r="S59" s="21" t="b">
        <f t="shared" si="41"/>
        <v>0</v>
      </c>
      <c r="V59" s="19" t="b">
        <f t="shared" si="42"/>
        <v>0</v>
      </c>
      <c r="W59" s="19" t="b">
        <f t="shared" si="43"/>
        <v>0</v>
      </c>
      <c r="Z59" s="43"/>
      <c r="AA59" s="44"/>
      <c r="AC59" s="45"/>
      <c r="AD59" s="38"/>
      <c r="AF59" s="25" t="b">
        <f t="shared" si="20"/>
        <v>0</v>
      </c>
      <c r="AG59" s="46" t="b">
        <f t="shared" si="44"/>
        <v>0</v>
      </c>
      <c r="AM59" s="22">
        <f t="shared" si="45"/>
        <v>1</v>
      </c>
      <c r="BK59"/>
      <c r="BL59"/>
      <c r="BM59"/>
      <c r="BN59"/>
      <c r="BO59"/>
      <c r="BP59"/>
    </row>
    <row r="60" spans="1:68" ht="14.45" customHeight="1" x14ac:dyDescent="0.25">
      <c r="A60" s="22"/>
      <c r="B60" s="118"/>
      <c r="C60" s="95"/>
      <c r="D60" s="70"/>
      <c r="E60" s="3"/>
      <c r="F60" s="3"/>
      <c r="G60" s="69"/>
      <c r="H60" s="69"/>
      <c r="I60" s="1">
        <f t="shared" si="46"/>
        <v>0</v>
      </c>
      <c r="J60" s="22">
        <v>1</v>
      </c>
      <c r="K60" s="19" t="b">
        <f t="shared" si="35"/>
        <v>0</v>
      </c>
      <c r="L60" s="62" t="b">
        <f t="shared" si="15"/>
        <v>0</v>
      </c>
      <c r="M60" s="87">
        <f t="shared" si="16"/>
        <v>0</v>
      </c>
      <c r="N60" s="86">
        <f t="shared" si="36"/>
        <v>44479</v>
      </c>
      <c r="O60" s="86">
        <f t="shared" si="37"/>
        <v>44479</v>
      </c>
      <c r="P60" s="19" t="b">
        <f t="shared" si="38"/>
        <v>0</v>
      </c>
      <c r="Q60" s="19" t="b">
        <f t="shared" si="39"/>
        <v>0</v>
      </c>
      <c r="R60" s="21" t="b">
        <f t="shared" si="40"/>
        <v>0</v>
      </c>
      <c r="S60" s="21" t="b">
        <f t="shared" si="41"/>
        <v>0</v>
      </c>
      <c r="V60" s="19" t="b">
        <f t="shared" si="42"/>
        <v>0</v>
      </c>
      <c r="W60" s="19" t="b">
        <f t="shared" si="43"/>
        <v>0</v>
      </c>
      <c r="Z60" s="43"/>
      <c r="AA60" s="44"/>
      <c r="AC60" s="45"/>
      <c r="AD60" s="38"/>
      <c r="AF60" s="25" t="b">
        <f t="shared" ref="AF60:AF71" si="47">IF(AA60&gt;0,DAYS360($AH$8,AC60))</f>
        <v>0</v>
      </c>
      <c r="AG60" s="46" t="b">
        <f t="shared" si="44"/>
        <v>0</v>
      </c>
      <c r="AM60" s="22">
        <f t="shared" si="45"/>
        <v>1</v>
      </c>
      <c r="BK60"/>
      <c r="BL60"/>
      <c r="BM60"/>
      <c r="BN60"/>
      <c r="BO60"/>
      <c r="BP60"/>
    </row>
    <row r="61" spans="1:68" ht="14.45" customHeight="1" x14ac:dyDescent="0.25">
      <c r="A61" s="22"/>
      <c r="B61" s="118"/>
      <c r="C61" s="95"/>
      <c r="D61" s="70"/>
      <c r="E61" s="3"/>
      <c r="F61" s="3"/>
      <c r="G61" s="69"/>
      <c r="H61" s="69"/>
      <c r="I61" s="1">
        <f t="shared" si="46"/>
        <v>0</v>
      </c>
      <c r="J61" s="22">
        <v>1</v>
      </c>
      <c r="K61" s="19" t="b">
        <f t="shared" si="35"/>
        <v>0</v>
      </c>
      <c r="L61" s="62" t="b">
        <f t="shared" si="15"/>
        <v>0</v>
      </c>
      <c r="M61" s="87">
        <f t="shared" si="16"/>
        <v>0</v>
      </c>
      <c r="N61" s="86">
        <f t="shared" si="36"/>
        <v>44479</v>
      </c>
      <c r="O61" s="86">
        <f t="shared" si="37"/>
        <v>44479</v>
      </c>
      <c r="P61" s="19" t="b">
        <f t="shared" si="38"/>
        <v>0</v>
      </c>
      <c r="Q61" s="19" t="b">
        <f t="shared" si="39"/>
        <v>0</v>
      </c>
      <c r="R61" s="21" t="b">
        <f t="shared" si="40"/>
        <v>0</v>
      </c>
      <c r="S61" s="21" t="b">
        <f t="shared" si="41"/>
        <v>0</v>
      </c>
      <c r="V61" s="19" t="b">
        <f t="shared" si="42"/>
        <v>0</v>
      </c>
      <c r="W61" s="19" t="b">
        <f t="shared" si="43"/>
        <v>0</v>
      </c>
      <c r="Z61" s="43"/>
      <c r="AA61" s="44"/>
      <c r="AC61" s="45"/>
      <c r="AD61" s="38"/>
      <c r="AF61" s="25" t="b">
        <f t="shared" si="47"/>
        <v>0</v>
      </c>
      <c r="AG61" s="46" t="b">
        <f t="shared" si="44"/>
        <v>0</v>
      </c>
      <c r="AM61" s="22">
        <f t="shared" si="45"/>
        <v>1</v>
      </c>
      <c r="BK61"/>
      <c r="BL61"/>
      <c r="BM61"/>
      <c r="BN61"/>
      <c r="BO61"/>
      <c r="BP61"/>
    </row>
    <row r="62" spans="1:68" ht="14.45" customHeight="1" x14ac:dyDescent="0.25">
      <c r="A62" s="22"/>
      <c r="B62" s="118"/>
      <c r="C62" s="95"/>
      <c r="D62" s="70"/>
      <c r="E62" s="3"/>
      <c r="F62" s="3"/>
      <c r="G62" s="69"/>
      <c r="H62" s="69"/>
      <c r="I62" s="1">
        <f t="shared" si="46"/>
        <v>0</v>
      </c>
      <c r="J62" s="22">
        <v>1</v>
      </c>
      <c r="K62" s="19" t="b">
        <f t="shared" si="35"/>
        <v>0</v>
      </c>
      <c r="L62" s="62" t="b">
        <f t="shared" si="15"/>
        <v>0</v>
      </c>
      <c r="M62" s="87">
        <f t="shared" si="16"/>
        <v>0</v>
      </c>
      <c r="N62" s="86">
        <f t="shared" si="36"/>
        <v>44479</v>
      </c>
      <c r="O62" s="86">
        <f t="shared" si="37"/>
        <v>44479</v>
      </c>
      <c r="P62" s="19" t="b">
        <f t="shared" si="38"/>
        <v>0</v>
      </c>
      <c r="Q62" s="19" t="b">
        <f t="shared" si="39"/>
        <v>0</v>
      </c>
      <c r="R62" s="21" t="b">
        <f t="shared" si="40"/>
        <v>0</v>
      </c>
      <c r="S62" s="21" t="b">
        <f t="shared" si="41"/>
        <v>0</v>
      </c>
      <c r="V62" s="19" t="b">
        <f t="shared" si="42"/>
        <v>0</v>
      </c>
      <c r="W62" s="19" t="b">
        <f t="shared" si="43"/>
        <v>0</v>
      </c>
      <c r="Z62" s="43"/>
      <c r="AA62" s="44"/>
      <c r="AC62" s="45"/>
      <c r="AD62" s="38"/>
      <c r="AF62" s="25" t="b">
        <f t="shared" si="47"/>
        <v>0</v>
      </c>
      <c r="AG62" s="46" t="b">
        <f t="shared" si="44"/>
        <v>0</v>
      </c>
      <c r="AM62" s="22">
        <f t="shared" si="45"/>
        <v>1</v>
      </c>
      <c r="AP62" s="60"/>
      <c r="AQ62" s="61"/>
    </row>
    <row r="63" spans="1:68" ht="14.45" customHeight="1" x14ac:dyDescent="0.25">
      <c r="A63" s="22"/>
      <c r="B63" s="118"/>
      <c r="C63" s="95"/>
      <c r="D63" s="70"/>
      <c r="E63" s="3"/>
      <c r="F63" s="3"/>
      <c r="G63" s="69"/>
      <c r="H63" s="69"/>
      <c r="I63" s="1">
        <f t="shared" si="46"/>
        <v>0</v>
      </c>
      <c r="J63" s="22">
        <v>1</v>
      </c>
      <c r="K63" s="19" t="b">
        <f t="shared" si="35"/>
        <v>0</v>
      </c>
      <c r="L63" s="62" t="b">
        <f t="shared" si="15"/>
        <v>0</v>
      </c>
      <c r="M63" s="87">
        <f t="shared" si="16"/>
        <v>0</v>
      </c>
      <c r="N63" s="86">
        <f t="shared" si="36"/>
        <v>44479</v>
      </c>
      <c r="O63" s="86">
        <f t="shared" si="37"/>
        <v>44479</v>
      </c>
      <c r="P63" s="19" t="b">
        <f t="shared" si="38"/>
        <v>0</v>
      </c>
      <c r="Q63" s="19" t="b">
        <f t="shared" si="39"/>
        <v>0</v>
      </c>
      <c r="R63" s="21" t="b">
        <f t="shared" si="40"/>
        <v>0</v>
      </c>
      <c r="S63" s="21" t="b">
        <f t="shared" si="41"/>
        <v>0</v>
      </c>
      <c r="V63" s="19" t="b">
        <f t="shared" si="42"/>
        <v>0</v>
      </c>
      <c r="W63" s="19" t="b">
        <f t="shared" si="43"/>
        <v>0</v>
      </c>
      <c r="Z63" s="43"/>
      <c r="AA63" s="44"/>
      <c r="AC63" s="45"/>
      <c r="AD63" s="38"/>
      <c r="AF63" s="25" t="b">
        <f t="shared" si="47"/>
        <v>0</v>
      </c>
      <c r="AG63" s="46" t="b">
        <f t="shared" si="44"/>
        <v>0</v>
      </c>
      <c r="AM63" s="22">
        <f t="shared" si="45"/>
        <v>1</v>
      </c>
    </row>
    <row r="64" spans="1:68" ht="14.45" customHeight="1" x14ac:dyDescent="0.25">
      <c r="A64" s="22"/>
      <c r="B64" s="118"/>
      <c r="C64" s="95"/>
      <c r="D64" s="70"/>
      <c r="E64" s="3"/>
      <c r="F64" s="3"/>
      <c r="G64" s="69"/>
      <c r="H64" s="69"/>
      <c r="I64" s="1">
        <f t="shared" si="46"/>
        <v>0</v>
      </c>
      <c r="J64" s="22">
        <v>1</v>
      </c>
      <c r="K64" s="19" t="b">
        <f t="shared" si="35"/>
        <v>0</v>
      </c>
      <c r="L64" s="62" t="b">
        <f t="shared" si="15"/>
        <v>0</v>
      </c>
      <c r="M64" s="87">
        <f t="shared" si="16"/>
        <v>0</v>
      </c>
      <c r="N64" s="86">
        <f t="shared" si="36"/>
        <v>44479</v>
      </c>
      <c r="O64" s="86">
        <f t="shared" si="37"/>
        <v>44479</v>
      </c>
      <c r="P64" s="19" t="b">
        <f t="shared" si="38"/>
        <v>0</v>
      </c>
      <c r="Q64" s="19" t="b">
        <f t="shared" si="39"/>
        <v>0</v>
      </c>
      <c r="R64" s="21" t="b">
        <f t="shared" si="40"/>
        <v>0</v>
      </c>
      <c r="S64" s="21" t="b">
        <f t="shared" si="41"/>
        <v>0</v>
      </c>
      <c r="V64" s="19" t="b">
        <f t="shared" si="42"/>
        <v>0</v>
      </c>
      <c r="W64" s="19" t="b">
        <f t="shared" si="43"/>
        <v>0</v>
      </c>
      <c r="Z64" s="43"/>
      <c r="AA64" s="44"/>
      <c r="AC64" s="45"/>
      <c r="AD64" s="38"/>
      <c r="AF64" s="25" t="b">
        <f t="shared" si="47"/>
        <v>0</v>
      </c>
      <c r="AG64" s="46" t="b">
        <f t="shared" si="44"/>
        <v>0</v>
      </c>
      <c r="AM64" s="22">
        <f t="shared" si="45"/>
        <v>1</v>
      </c>
      <c r="AP64" s="60"/>
      <c r="AQ64" s="61"/>
    </row>
    <row r="65" spans="1:43" ht="14.45" customHeight="1" x14ac:dyDescent="0.25">
      <c r="A65" s="22"/>
      <c r="B65" s="118"/>
      <c r="C65" s="95"/>
      <c r="D65" s="70"/>
      <c r="E65" s="3"/>
      <c r="F65" s="3"/>
      <c r="G65" s="69"/>
      <c r="H65" s="69"/>
      <c r="I65" s="1">
        <f t="shared" si="46"/>
        <v>0</v>
      </c>
      <c r="J65" s="22">
        <v>1</v>
      </c>
      <c r="K65" s="19" t="b">
        <f t="shared" si="35"/>
        <v>0</v>
      </c>
      <c r="L65" s="62" t="b">
        <f t="shared" si="15"/>
        <v>0</v>
      </c>
      <c r="M65" s="87">
        <f t="shared" si="16"/>
        <v>0</v>
      </c>
      <c r="N65" s="86">
        <f t="shared" ref="N65:N73" si="48">$I$106</f>
        <v>44479</v>
      </c>
      <c r="O65" s="86">
        <f t="shared" si="37"/>
        <v>44479</v>
      </c>
      <c r="P65" s="19" t="b">
        <f t="shared" si="38"/>
        <v>0</v>
      </c>
      <c r="Q65" s="19" t="b">
        <f t="shared" si="39"/>
        <v>0</v>
      </c>
      <c r="R65" s="21" t="b">
        <f t="shared" si="40"/>
        <v>0</v>
      </c>
      <c r="S65" s="21" t="b">
        <f t="shared" si="41"/>
        <v>0</v>
      </c>
      <c r="V65" s="19" t="b">
        <f t="shared" si="42"/>
        <v>0</v>
      </c>
      <c r="W65" s="19" t="b">
        <f t="shared" si="43"/>
        <v>0</v>
      </c>
      <c r="Z65" s="43"/>
      <c r="AA65" s="44"/>
      <c r="AC65" s="45"/>
      <c r="AD65" s="38"/>
      <c r="AF65" s="25" t="b">
        <f t="shared" si="47"/>
        <v>0</v>
      </c>
      <c r="AG65" s="46" t="b">
        <f t="shared" si="44"/>
        <v>0</v>
      </c>
      <c r="AM65" s="22">
        <f t="shared" si="45"/>
        <v>1</v>
      </c>
      <c r="AP65" s="60"/>
      <c r="AQ65" s="61"/>
    </row>
    <row r="66" spans="1:43" ht="14.45" customHeight="1" x14ac:dyDescent="0.25">
      <c r="A66" s="22"/>
      <c r="B66" s="118"/>
      <c r="C66" s="95"/>
      <c r="D66" s="70"/>
      <c r="E66" s="3"/>
      <c r="F66" s="3"/>
      <c r="G66" s="69"/>
      <c r="H66" s="69"/>
      <c r="I66" s="1">
        <f t="shared" si="46"/>
        <v>0</v>
      </c>
      <c r="J66" s="22">
        <v>1</v>
      </c>
      <c r="K66" s="19" t="b">
        <f t="shared" si="35"/>
        <v>0</v>
      </c>
      <c r="L66" s="62" t="b">
        <f t="shared" si="15"/>
        <v>0</v>
      </c>
      <c r="M66" s="87">
        <f t="shared" si="16"/>
        <v>0</v>
      </c>
      <c r="N66" s="86">
        <f t="shared" si="48"/>
        <v>44479</v>
      </c>
      <c r="O66" s="86">
        <f t="shared" si="37"/>
        <v>44479</v>
      </c>
      <c r="P66" s="19" t="b">
        <f t="shared" si="38"/>
        <v>0</v>
      </c>
      <c r="Q66" s="19" t="b">
        <f t="shared" si="39"/>
        <v>0</v>
      </c>
      <c r="R66" s="21" t="b">
        <f t="shared" si="40"/>
        <v>0</v>
      </c>
      <c r="S66" s="21" t="b">
        <f t="shared" si="41"/>
        <v>0</v>
      </c>
      <c r="V66" s="19" t="b">
        <f t="shared" si="42"/>
        <v>0</v>
      </c>
      <c r="W66" s="19" t="b">
        <f t="shared" si="43"/>
        <v>0</v>
      </c>
      <c r="Z66" s="43"/>
      <c r="AA66" s="44"/>
      <c r="AC66" s="45"/>
      <c r="AD66" s="38"/>
      <c r="AF66" s="25" t="b">
        <f t="shared" si="47"/>
        <v>0</v>
      </c>
      <c r="AG66" s="46" t="b">
        <f t="shared" si="44"/>
        <v>0</v>
      </c>
      <c r="AM66" s="22">
        <f t="shared" si="45"/>
        <v>1</v>
      </c>
      <c r="AP66" s="60"/>
      <c r="AQ66" s="61"/>
    </row>
    <row r="67" spans="1:43" ht="14.45" customHeight="1" x14ac:dyDescent="0.25">
      <c r="A67" s="22"/>
      <c r="B67" s="118"/>
      <c r="C67" s="95"/>
      <c r="D67" s="70"/>
      <c r="E67" s="3"/>
      <c r="F67" s="3"/>
      <c r="G67" s="69"/>
      <c r="H67" s="69"/>
      <c r="I67" s="1">
        <f t="shared" si="46"/>
        <v>0</v>
      </c>
      <c r="J67" s="22">
        <v>1</v>
      </c>
      <c r="K67" s="19" t="b">
        <f t="shared" si="35"/>
        <v>0</v>
      </c>
      <c r="L67" s="62" t="b">
        <f t="shared" si="15"/>
        <v>0</v>
      </c>
      <c r="M67" s="87">
        <f t="shared" si="16"/>
        <v>0</v>
      </c>
      <c r="N67" s="86">
        <f t="shared" si="48"/>
        <v>44479</v>
      </c>
      <c r="O67" s="86">
        <f t="shared" si="37"/>
        <v>44479</v>
      </c>
      <c r="P67" s="19" t="b">
        <f t="shared" si="38"/>
        <v>0</v>
      </c>
      <c r="Q67" s="19" t="b">
        <f t="shared" si="39"/>
        <v>0</v>
      </c>
      <c r="R67" s="21" t="b">
        <f t="shared" si="40"/>
        <v>0</v>
      </c>
      <c r="S67" s="21" t="b">
        <f t="shared" si="41"/>
        <v>0</v>
      </c>
      <c r="V67" s="19" t="b">
        <f t="shared" si="42"/>
        <v>0</v>
      </c>
      <c r="W67" s="19" t="b">
        <f t="shared" si="43"/>
        <v>0</v>
      </c>
      <c r="Z67" s="43"/>
      <c r="AA67" s="44"/>
      <c r="AC67" s="45"/>
      <c r="AD67" s="38"/>
      <c r="AF67" s="25" t="b">
        <f t="shared" si="47"/>
        <v>0</v>
      </c>
      <c r="AG67" s="46" t="b">
        <f t="shared" si="44"/>
        <v>0</v>
      </c>
      <c r="AM67" s="22">
        <f t="shared" si="45"/>
        <v>1</v>
      </c>
      <c r="AP67" s="60"/>
      <c r="AQ67" s="61"/>
    </row>
    <row r="68" spans="1:43" ht="14.45" customHeight="1" x14ac:dyDescent="0.25">
      <c r="A68" s="22"/>
      <c r="B68" s="118"/>
      <c r="C68" s="95"/>
      <c r="D68" s="70"/>
      <c r="E68" s="3"/>
      <c r="F68" s="3"/>
      <c r="G68" s="69"/>
      <c r="H68" s="69"/>
      <c r="I68" s="1">
        <f t="shared" si="46"/>
        <v>0</v>
      </c>
      <c r="J68" s="22">
        <v>1</v>
      </c>
      <c r="K68" s="19" t="b">
        <f t="shared" si="35"/>
        <v>0</v>
      </c>
      <c r="L68" s="62" t="b">
        <f t="shared" si="15"/>
        <v>0</v>
      </c>
      <c r="M68" s="87">
        <f t="shared" si="16"/>
        <v>0</v>
      </c>
      <c r="N68" s="86">
        <f t="shared" si="48"/>
        <v>44479</v>
      </c>
      <c r="O68" s="86">
        <f t="shared" si="37"/>
        <v>44479</v>
      </c>
      <c r="P68" s="19" t="b">
        <f t="shared" si="38"/>
        <v>0</v>
      </c>
      <c r="Q68" s="19" t="b">
        <f t="shared" si="39"/>
        <v>0</v>
      </c>
      <c r="R68" s="21" t="b">
        <f t="shared" si="40"/>
        <v>0</v>
      </c>
      <c r="S68" s="21" t="b">
        <f t="shared" si="41"/>
        <v>0</v>
      </c>
      <c r="V68" s="19" t="b">
        <f t="shared" si="42"/>
        <v>0</v>
      </c>
      <c r="W68" s="19" t="b">
        <f t="shared" si="43"/>
        <v>0</v>
      </c>
      <c r="Z68" s="43"/>
      <c r="AA68" s="44"/>
      <c r="AC68" s="45"/>
      <c r="AD68" s="38"/>
      <c r="AF68" s="25" t="b">
        <f t="shared" si="47"/>
        <v>0</v>
      </c>
      <c r="AG68" s="46" t="b">
        <f t="shared" si="44"/>
        <v>0</v>
      </c>
      <c r="AM68" s="22">
        <f t="shared" si="45"/>
        <v>1</v>
      </c>
    </row>
    <row r="69" spans="1:43" ht="14.45" customHeight="1" x14ac:dyDescent="0.25">
      <c r="A69" s="22"/>
      <c r="B69" s="118"/>
      <c r="C69" s="95"/>
      <c r="D69" s="70"/>
      <c r="E69" s="3"/>
      <c r="F69" s="3"/>
      <c r="G69" s="69"/>
      <c r="H69" s="69"/>
      <c r="I69" s="1">
        <f t="shared" si="46"/>
        <v>0</v>
      </c>
      <c r="J69" s="22">
        <v>1</v>
      </c>
      <c r="K69" s="19" t="b">
        <f t="shared" si="35"/>
        <v>0</v>
      </c>
      <c r="L69" s="62" t="b">
        <f t="shared" si="15"/>
        <v>0</v>
      </c>
      <c r="M69" s="87">
        <f t="shared" si="16"/>
        <v>0</v>
      </c>
      <c r="N69" s="86">
        <f t="shared" si="48"/>
        <v>44479</v>
      </c>
      <c r="O69" s="86">
        <f t="shared" si="37"/>
        <v>44479</v>
      </c>
      <c r="P69" s="19" t="b">
        <f t="shared" si="38"/>
        <v>0</v>
      </c>
      <c r="Q69" s="19" t="b">
        <f t="shared" si="39"/>
        <v>0</v>
      </c>
      <c r="R69" s="21" t="b">
        <f t="shared" si="40"/>
        <v>0</v>
      </c>
      <c r="S69" s="21" t="b">
        <f t="shared" si="41"/>
        <v>0</v>
      </c>
      <c r="V69" s="19" t="b">
        <f t="shared" si="42"/>
        <v>0</v>
      </c>
      <c r="W69" s="19" t="b">
        <f t="shared" si="43"/>
        <v>0</v>
      </c>
      <c r="Z69" s="43"/>
      <c r="AA69" s="44"/>
      <c r="AC69" s="45"/>
      <c r="AD69" s="38"/>
      <c r="AF69" s="25" t="b">
        <f t="shared" si="47"/>
        <v>0</v>
      </c>
      <c r="AG69" s="46" t="b">
        <f t="shared" si="44"/>
        <v>0</v>
      </c>
      <c r="AM69" s="22">
        <f t="shared" si="45"/>
        <v>1</v>
      </c>
    </row>
    <row r="70" spans="1:43" x14ac:dyDescent="0.25">
      <c r="A70" s="22"/>
      <c r="B70" s="118"/>
      <c r="C70" s="95"/>
      <c r="D70" s="70"/>
      <c r="E70" s="3"/>
      <c r="F70" s="3"/>
      <c r="G70" s="69"/>
      <c r="H70" s="69"/>
      <c r="I70" s="1">
        <f t="shared" si="46"/>
        <v>0</v>
      </c>
      <c r="J70" s="22">
        <v>1</v>
      </c>
      <c r="K70" s="19" t="b">
        <f t="shared" si="35"/>
        <v>0</v>
      </c>
      <c r="L70" s="62" t="b">
        <f t="shared" si="15"/>
        <v>0</v>
      </c>
      <c r="M70" s="87">
        <f t="shared" si="16"/>
        <v>0</v>
      </c>
      <c r="N70" s="86">
        <f t="shared" si="48"/>
        <v>44479</v>
      </c>
      <c r="O70" s="86">
        <f t="shared" si="37"/>
        <v>44479</v>
      </c>
      <c r="P70" s="19" t="b">
        <f t="shared" si="38"/>
        <v>0</v>
      </c>
      <c r="Q70" s="19" t="b">
        <f t="shared" si="39"/>
        <v>0</v>
      </c>
      <c r="R70" s="21" t="b">
        <f t="shared" si="40"/>
        <v>0</v>
      </c>
      <c r="S70" s="21" t="b">
        <f t="shared" si="41"/>
        <v>0</v>
      </c>
      <c r="V70" s="19" t="b">
        <f t="shared" si="42"/>
        <v>0</v>
      </c>
      <c r="W70" s="19" t="b">
        <f t="shared" si="43"/>
        <v>0</v>
      </c>
      <c r="Z70" s="43"/>
      <c r="AA70" s="44"/>
      <c r="AC70" s="45"/>
      <c r="AD70" s="38"/>
      <c r="AF70" s="25" t="b">
        <f t="shared" si="47"/>
        <v>0</v>
      </c>
      <c r="AG70" s="46" t="b">
        <f t="shared" si="44"/>
        <v>0</v>
      </c>
      <c r="AM70" s="22">
        <f t="shared" si="45"/>
        <v>1</v>
      </c>
      <c r="AO70" s="59"/>
    </row>
    <row r="71" spans="1:43" x14ac:dyDescent="0.25">
      <c r="A71" s="22"/>
      <c r="B71" s="118"/>
      <c r="C71" s="95"/>
      <c r="D71" s="70"/>
      <c r="E71" s="3"/>
      <c r="F71" s="3"/>
      <c r="G71" s="69"/>
      <c r="H71" s="69"/>
      <c r="I71" s="1">
        <f t="shared" si="46"/>
        <v>0</v>
      </c>
      <c r="J71" s="22">
        <v>1</v>
      </c>
      <c r="K71" s="19" t="b">
        <f t="shared" si="35"/>
        <v>0</v>
      </c>
      <c r="L71" s="62" t="b">
        <f t="shared" si="15"/>
        <v>0</v>
      </c>
      <c r="M71" s="87">
        <f t="shared" si="16"/>
        <v>0</v>
      </c>
      <c r="N71" s="86">
        <f t="shared" si="48"/>
        <v>44479</v>
      </c>
      <c r="O71" s="86">
        <f t="shared" si="37"/>
        <v>44479</v>
      </c>
      <c r="P71" s="19" t="b">
        <f t="shared" si="38"/>
        <v>0</v>
      </c>
      <c r="Q71" s="19" t="b">
        <f t="shared" si="39"/>
        <v>0</v>
      </c>
      <c r="R71" s="21" t="b">
        <f t="shared" si="40"/>
        <v>0</v>
      </c>
      <c r="S71" s="21" t="b">
        <f t="shared" si="41"/>
        <v>0</v>
      </c>
      <c r="V71" s="19" t="b">
        <f t="shared" si="42"/>
        <v>0</v>
      </c>
      <c r="W71" s="19" t="b">
        <f t="shared" si="43"/>
        <v>0</v>
      </c>
      <c r="Z71" s="43"/>
      <c r="AA71" s="44"/>
      <c r="AC71" s="45"/>
      <c r="AD71" s="38"/>
      <c r="AF71" s="25" t="b">
        <f t="shared" si="47"/>
        <v>0</v>
      </c>
      <c r="AG71" s="46" t="b">
        <f t="shared" si="44"/>
        <v>0</v>
      </c>
      <c r="AM71" s="22">
        <f t="shared" si="45"/>
        <v>1</v>
      </c>
    </row>
    <row r="72" spans="1:43" x14ac:dyDescent="0.25">
      <c r="A72" s="22"/>
      <c r="B72" s="118"/>
      <c r="C72" s="95"/>
      <c r="D72" s="70"/>
      <c r="E72" s="3"/>
      <c r="F72" s="3"/>
      <c r="G72" s="69"/>
      <c r="H72" s="69"/>
      <c r="I72" s="1">
        <f t="shared" si="46"/>
        <v>0</v>
      </c>
      <c r="J72" s="22">
        <v>1</v>
      </c>
      <c r="K72" s="19" t="b">
        <f t="shared" si="35"/>
        <v>0</v>
      </c>
      <c r="L72" s="62" t="b">
        <f t="shared" si="15"/>
        <v>0</v>
      </c>
      <c r="M72" s="87">
        <f t="shared" si="16"/>
        <v>0</v>
      </c>
      <c r="N72" s="86">
        <f t="shared" si="48"/>
        <v>44479</v>
      </c>
      <c r="O72" s="86">
        <f t="shared" si="37"/>
        <v>44479</v>
      </c>
      <c r="P72" s="19" t="b">
        <f t="shared" si="38"/>
        <v>0</v>
      </c>
      <c r="Q72" s="19" t="b">
        <f t="shared" si="39"/>
        <v>0</v>
      </c>
      <c r="R72" s="21" t="b">
        <f t="shared" si="40"/>
        <v>0</v>
      </c>
      <c r="S72" s="21" t="b">
        <f t="shared" si="41"/>
        <v>0</v>
      </c>
      <c r="V72" s="19" t="b">
        <f t="shared" si="42"/>
        <v>0</v>
      </c>
      <c r="W72" s="19" t="b">
        <f t="shared" si="43"/>
        <v>0</v>
      </c>
      <c r="Z72" s="43"/>
      <c r="AA72" s="44"/>
      <c r="AC72" s="45"/>
      <c r="AD72" s="38"/>
      <c r="AF72" s="25" t="b">
        <f t="shared" ref="AF72:AF84" si="49">IF(AA72&gt;0,DAYS360($AH$8,AC72))</f>
        <v>0</v>
      </c>
      <c r="AG72" s="46" t="b">
        <f t="shared" si="44"/>
        <v>0</v>
      </c>
      <c r="AM72" s="22">
        <f t="shared" si="45"/>
        <v>1</v>
      </c>
    </row>
    <row r="73" spans="1:43" ht="14.45" customHeight="1" x14ac:dyDescent="0.25">
      <c r="A73" s="22"/>
      <c r="B73" s="118"/>
      <c r="C73" s="95"/>
      <c r="D73" s="70"/>
      <c r="E73" s="3"/>
      <c r="F73" s="3"/>
      <c r="G73" s="69"/>
      <c r="H73" s="69"/>
      <c r="I73" s="1">
        <f t="shared" si="46"/>
        <v>0</v>
      </c>
      <c r="J73" s="22">
        <v>1</v>
      </c>
      <c r="K73" s="19" t="b">
        <f t="shared" si="35"/>
        <v>0</v>
      </c>
      <c r="L73" s="62" t="b">
        <f t="shared" si="15"/>
        <v>0</v>
      </c>
      <c r="M73" s="87">
        <f t="shared" si="16"/>
        <v>0</v>
      </c>
      <c r="N73" s="86">
        <f t="shared" si="48"/>
        <v>44479</v>
      </c>
      <c r="O73" s="86">
        <f t="shared" si="37"/>
        <v>44479</v>
      </c>
      <c r="P73" s="19" t="b">
        <f t="shared" si="38"/>
        <v>0</v>
      </c>
      <c r="Q73" s="19" t="b">
        <f t="shared" si="39"/>
        <v>0</v>
      </c>
      <c r="R73" s="21" t="b">
        <f t="shared" si="40"/>
        <v>0</v>
      </c>
      <c r="S73" s="21" t="b">
        <f t="shared" si="41"/>
        <v>0</v>
      </c>
      <c r="V73" s="19" t="b">
        <f t="shared" si="42"/>
        <v>0</v>
      </c>
      <c r="W73" s="19" t="b">
        <f t="shared" si="43"/>
        <v>0</v>
      </c>
      <c r="Z73" s="43"/>
      <c r="AA73" s="44"/>
      <c r="AC73" s="45"/>
      <c r="AD73" s="38"/>
      <c r="AF73" s="25" t="b">
        <f t="shared" si="49"/>
        <v>0</v>
      </c>
      <c r="AG73" s="46" t="b">
        <f t="shared" si="44"/>
        <v>0</v>
      </c>
      <c r="AM73" s="22">
        <f t="shared" si="45"/>
        <v>1</v>
      </c>
    </row>
    <row r="74" spans="1:43" ht="14.45" customHeight="1" x14ac:dyDescent="0.25">
      <c r="A74" s="22"/>
      <c r="B74" s="118"/>
      <c r="C74" s="95"/>
      <c r="D74" s="70"/>
      <c r="E74" s="3"/>
      <c r="F74" s="3"/>
      <c r="G74" s="69"/>
      <c r="H74" s="69"/>
      <c r="I74" s="1">
        <f t="shared" si="46"/>
        <v>0</v>
      </c>
      <c r="J74" s="22">
        <v>1</v>
      </c>
      <c r="K74" s="19" t="b">
        <f t="shared" ref="K74:K96" si="50">IF(E74&gt;0,(F74*100000)/(E74*H$101*I74))</f>
        <v>0</v>
      </c>
      <c r="L74" s="62" t="b">
        <f t="shared" si="15"/>
        <v>0</v>
      </c>
      <c r="M74" s="87">
        <f t="shared" si="16"/>
        <v>0</v>
      </c>
      <c r="N74" s="86">
        <f t="shared" ref="N74:N96" si="51">$I$106</f>
        <v>44479</v>
      </c>
      <c r="O74" s="86">
        <f t="shared" ref="O74:O90" si="52">IF(G74&gt;0,M74,N74)</f>
        <v>44479</v>
      </c>
      <c r="P74" s="19" t="b">
        <f t="shared" ref="P74:P96" si="53">IF(E74&gt;0,K74-$E$112)</f>
        <v>0</v>
      </c>
      <c r="Q74" s="19" t="b">
        <f t="shared" ref="Q74:Q90" si="54">IF(E74&gt;0,P74^2)</f>
        <v>0</v>
      </c>
      <c r="R74" s="21" t="b">
        <f t="shared" ref="R74:R96" si="55">IF(E74&gt;0,K74-$D$107)</f>
        <v>0</v>
      </c>
      <c r="S74" s="21" t="b">
        <f t="shared" ref="S74:S96" si="56">IF(E74&gt;0,K74+$D$107)</f>
        <v>0</v>
      </c>
      <c r="V74" s="19" t="b">
        <f t="shared" ref="V74:V96" si="57">IF(E74&gt;0,K74-$E$112)</f>
        <v>0</v>
      </c>
      <c r="W74" s="19" t="b">
        <f t="shared" ref="W74:W90" si="58">IF(E74&gt;0,(P74)^2)</f>
        <v>0</v>
      </c>
      <c r="Z74" s="43"/>
      <c r="AA74" s="44"/>
      <c r="AC74" s="45"/>
      <c r="AD74" s="38"/>
      <c r="AF74" s="25" t="b">
        <f t="shared" si="49"/>
        <v>0</v>
      </c>
      <c r="AG74" s="46" t="b">
        <f t="shared" ref="AG74:AG96" si="59">IF(AA74&gt;0,AF74*$H$101)</f>
        <v>0</v>
      </c>
      <c r="AM74" s="22">
        <f t="shared" ref="AM74:AM90" si="60">F74+J74</f>
        <v>1</v>
      </c>
    </row>
    <row r="75" spans="1:43" ht="14.45" customHeight="1" x14ac:dyDescent="0.25">
      <c r="A75" s="22"/>
      <c r="B75" s="118"/>
      <c r="C75" s="95"/>
      <c r="D75" s="70"/>
      <c r="E75" s="3"/>
      <c r="F75" s="3"/>
      <c r="G75" s="69"/>
      <c r="H75" s="69"/>
      <c r="I75" s="1">
        <f t="shared" ref="I75:I90" si="61">IF(E75&lt;1,0,L75)</f>
        <v>0</v>
      </c>
      <c r="J75" s="22">
        <v>1</v>
      </c>
      <c r="K75" s="19" t="b">
        <f t="shared" si="50"/>
        <v>0</v>
      </c>
      <c r="L75" s="62" t="b">
        <f t="shared" ref="L75:L90" si="62">IF(E75&gt;0,DAYS360($O75,$H75))</f>
        <v>0</v>
      </c>
      <c r="M75" s="87">
        <f t="shared" si="16"/>
        <v>0</v>
      </c>
      <c r="N75" s="86">
        <f t="shared" si="51"/>
        <v>44479</v>
      </c>
      <c r="O75" s="86">
        <f t="shared" si="52"/>
        <v>44479</v>
      </c>
      <c r="P75" s="19" t="b">
        <f t="shared" si="53"/>
        <v>0</v>
      </c>
      <c r="Q75" s="19" t="b">
        <f t="shared" si="54"/>
        <v>0</v>
      </c>
      <c r="R75" s="21" t="b">
        <f t="shared" si="55"/>
        <v>0</v>
      </c>
      <c r="S75" s="21" t="b">
        <f t="shared" si="56"/>
        <v>0</v>
      </c>
      <c r="V75" s="19" t="b">
        <f t="shared" si="57"/>
        <v>0</v>
      </c>
      <c r="W75" s="19" t="b">
        <f t="shared" si="58"/>
        <v>0</v>
      </c>
      <c r="Z75" s="43"/>
      <c r="AA75" s="44"/>
      <c r="AC75" s="45"/>
      <c r="AD75" s="38"/>
      <c r="AF75" s="25" t="b">
        <f t="shared" si="49"/>
        <v>0</v>
      </c>
      <c r="AG75" s="46" t="b">
        <f t="shared" si="59"/>
        <v>0</v>
      </c>
      <c r="AM75" s="22">
        <f t="shared" si="60"/>
        <v>1</v>
      </c>
    </row>
    <row r="76" spans="1:43" x14ac:dyDescent="0.25">
      <c r="A76" s="22"/>
      <c r="B76" s="118"/>
      <c r="C76" s="95"/>
      <c r="D76" s="70"/>
      <c r="E76" s="3"/>
      <c r="F76" s="3"/>
      <c r="G76" s="69"/>
      <c r="H76" s="69"/>
      <c r="I76" s="1">
        <f t="shared" si="61"/>
        <v>0</v>
      </c>
      <c r="J76" s="22">
        <v>1</v>
      </c>
      <c r="K76" s="19" t="b">
        <f t="shared" si="50"/>
        <v>0</v>
      </c>
      <c r="L76" s="62" t="b">
        <f t="shared" si="62"/>
        <v>0</v>
      </c>
      <c r="M76" s="87">
        <f t="shared" si="16"/>
        <v>0</v>
      </c>
      <c r="N76" s="86">
        <f t="shared" si="51"/>
        <v>44479</v>
      </c>
      <c r="O76" s="86">
        <f t="shared" si="52"/>
        <v>44479</v>
      </c>
      <c r="P76" s="19" t="b">
        <f t="shared" si="53"/>
        <v>0</v>
      </c>
      <c r="Q76" s="19" t="b">
        <f t="shared" si="54"/>
        <v>0</v>
      </c>
      <c r="R76" s="21" t="b">
        <f t="shared" si="55"/>
        <v>0</v>
      </c>
      <c r="S76" s="21" t="b">
        <f t="shared" si="56"/>
        <v>0</v>
      </c>
      <c r="V76" s="19" t="b">
        <f t="shared" si="57"/>
        <v>0</v>
      </c>
      <c r="W76" s="19" t="b">
        <f t="shared" si="58"/>
        <v>0</v>
      </c>
      <c r="Z76" s="43"/>
      <c r="AA76" s="44"/>
      <c r="AC76" s="45"/>
      <c r="AD76" s="38"/>
      <c r="AF76" s="25" t="b">
        <f t="shared" si="49"/>
        <v>0</v>
      </c>
      <c r="AG76" s="46" t="b">
        <f t="shared" si="59"/>
        <v>0</v>
      </c>
      <c r="AM76" s="22">
        <f t="shared" si="60"/>
        <v>1</v>
      </c>
    </row>
    <row r="77" spans="1:43" x14ac:dyDescent="0.25">
      <c r="A77" s="22"/>
      <c r="B77" s="118"/>
      <c r="C77" s="95"/>
      <c r="D77" s="70"/>
      <c r="E77" s="3"/>
      <c r="F77" s="3"/>
      <c r="G77" s="69"/>
      <c r="H77" s="69"/>
      <c r="I77" s="1">
        <f t="shared" si="61"/>
        <v>0</v>
      </c>
      <c r="J77" s="22">
        <v>1</v>
      </c>
      <c r="K77" s="19" t="b">
        <f t="shared" si="50"/>
        <v>0</v>
      </c>
      <c r="L77" s="62" t="b">
        <f t="shared" si="62"/>
        <v>0</v>
      </c>
      <c r="M77" s="87">
        <f t="shared" si="16"/>
        <v>0</v>
      </c>
      <c r="N77" s="86">
        <f t="shared" si="51"/>
        <v>44479</v>
      </c>
      <c r="O77" s="86">
        <f t="shared" si="52"/>
        <v>44479</v>
      </c>
      <c r="P77" s="19" t="b">
        <f t="shared" si="53"/>
        <v>0</v>
      </c>
      <c r="Q77" s="19" t="b">
        <f t="shared" si="54"/>
        <v>0</v>
      </c>
      <c r="R77" s="21" t="b">
        <f t="shared" si="55"/>
        <v>0</v>
      </c>
      <c r="S77" s="21" t="b">
        <f t="shared" si="56"/>
        <v>0</v>
      </c>
      <c r="V77" s="19" t="b">
        <f t="shared" si="57"/>
        <v>0</v>
      </c>
      <c r="W77" s="19" t="b">
        <f t="shared" si="58"/>
        <v>0</v>
      </c>
      <c r="Z77" s="43"/>
      <c r="AA77" s="44"/>
      <c r="AC77" s="45"/>
      <c r="AD77" s="38"/>
      <c r="AF77" s="25" t="b">
        <f t="shared" si="49"/>
        <v>0</v>
      </c>
      <c r="AG77" s="46" t="b">
        <f t="shared" si="59"/>
        <v>0</v>
      </c>
      <c r="AM77" s="22">
        <f t="shared" si="60"/>
        <v>1</v>
      </c>
    </row>
    <row r="78" spans="1:43" ht="14.45" customHeight="1" x14ac:dyDescent="0.25">
      <c r="A78" s="22"/>
      <c r="B78" s="118"/>
      <c r="C78" s="95"/>
      <c r="D78" s="70"/>
      <c r="E78" s="3"/>
      <c r="F78" s="3"/>
      <c r="G78" s="69"/>
      <c r="H78" s="69"/>
      <c r="I78" s="1">
        <f t="shared" si="61"/>
        <v>0</v>
      </c>
      <c r="J78" s="22">
        <v>1</v>
      </c>
      <c r="K78" s="19" t="b">
        <f t="shared" si="50"/>
        <v>0</v>
      </c>
      <c r="L78" s="62" t="b">
        <f t="shared" si="62"/>
        <v>0</v>
      </c>
      <c r="M78" s="87">
        <f t="shared" si="16"/>
        <v>0</v>
      </c>
      <c r="N78" s="86">
        <f t="shared" si="51"/>
        <v>44479</v>
      </c>
      <c r="O78" s="86">
        <f t="shared" si="52"/>
        <v>44479</v>
      </c>
      <c r="P78" s="19" t="b">
        <f t="shared" si="53"/>
        <v>0</v>
      </c>
      <c r="Q78" s="19" t="b">
        <f t="shared" si="54"/>
        <v>0</v>
      </c>
      <c r="R78" s="21" t="b">
        <f t="shared" si="55"/>
        <v>0</v>
      </c>
      <c r="S78" s="21" t="b">
        <f t="shared" si="56"/>
        <v>0</v>
      </c>
      <c r="V78" s="19" t="b">
        <f t="shared" si="57"/>
        <v>0</v>
      </c>
      <c r="W78" s="19" t="b">
        <f t="shared" si="58"/>
        <v>0</v>
      </c>
      <c r="Z78" s="43"/>
      <c r="AA78" s="44"/>
      <c r="AC78" s="45"/>
      <c r="AD78" s="38"/>
      <c r="AF78" s="25" t="b">
        <f t="shared" si="49"/>
        <v>0</v>
      </c>
      <c r="AG78" s="46" t="b">
        <f t="shared" si="59"/>
        <v>0</v>
      </c>
      <c r="AM78" s="22">
        <f t="shared" si="60"/>
        <v>1</v>
      </c>
    </row>
    <row r="79" spans="1:43" x14ac:dyDescent="0.25">
      <c r="A79" s="22"/>
      <c r="B79" s="118"/>
      <c r="C79" s="95"/>
      <c r="D79" s="70"/>
      <c r="E79" s="3"/>
      <c r="F79" s="3"/>
      <c r="G79" s="69"/>
      <c r="H79" s="69"/>
      <c r="I79" s="1">
        <f t="shared" si="61"/>
        <v>0</v>
      </c>
      <c r="J79" s="22">
        <v>1</v>
      </c>
      <c r="K79" s="19" t="b">
        <f t="shared" si="50"/>
        <v>0</v>
      </c>
      <c r="L79" s="62" t="b">
        <f t="shared" si="62"/>
        <v>0</v>
      </c>
      <c r="M79" s="87">
        <f t="shared" si="16"/>
        <v>0</v>
      </c>
      <c r="N79" s="86">
        <f t="shared" si="51"/>
        <v>44479</v>
      </c>
      <c r="O79" s="86">
        <f t="shared" si="52"/>
        <v>44479</v>
      </c>
      <c r="P79" s="19" t="b">
        <f t="shared" si="53"/>
        <v>0</v>
      </c>
      <c r="Q79" s="19" t="b">
        <f t="shared" si="54"/>
        <v>0</v>
      </c>
      <c r="R79" s="21" t="b">
        <f t="shared" si="55"/>
        <v>0</v>
      </c>
      <c r="S79" s="21" t="b">
        <f t="shared" si="56"/>
        <v>0</v>
      </c>
      <c r="V79" s="19" t="b">
        <f t="shared" si="57"/>
        <v>0</v>
      </c>
      <c r="W79" s="19" t="b">
        <f t="shared" si="58"/>
        <v>0</v>
      </c>
      <c r="Z79" s="43"/>
      <c r="AA79" s="44"/>
      <c r="AC79" s="45"/>
      <c r="AD79" s="38"/>
      <c r="AF79" s="25" t="b">
        <f t="shared" si="49"/>
        <v>0</v>
      </c>
      <c r="AG79" s="46" t="b">
        <f t="shared" si="59"/>
        <v>0</v>
      </c>
      <c r="AM79" s="22">
        <f t="shared" si="60"/>
        <v>1</v>
      </c>
    </row>
    <row r="80" spans="1:43" x14ac:dyDescent="0.25">
      <c r="A80" s="22"/>
      <c r="B80" s="118"/>
      <c r="C80" s="95"/>
      <c r="D80" s="70"/>
      <c r="E80" s="3"/>
      <c r="F80" s="3"/>
      <c r="G80" s="69"/>
      <c r="H80" s="69"/>
      <c r="I80" s="1">
        <f t="shared" si="61"/>
        <v>0</v>
      </c>
      <c r="J80" s="22">
        <v>1</v>
      </c>
      <c r="K80" s="19" t="b">
        <f t="shared" si="50"/>
        <v>0</v>
      </c>
      <c r="L80" s="62" t="b">
        <f t="shared" si="62"/>
        <v>0</v>
      </c>
      <c r="M80" s="87">
        <f t="shared" si="16"/>
        <v>0</v>
      </c>
      <c r="N80" s="86">
        <f t="shared" si="51"/>
        <v>44479</v>
      </c>
      <c r="O80" s="86">
        <f t="shared" si="52"/>
        <v>44479</v>
      </c>
      <c r="P80" s="19" t="b">
        <f t="shared" si="53"/>
        <v>0</v>
      </c>
      <c r="Q80" s="19" t="b">
        <f t="shared" si="54"/>
        <v>0</v>
      </c>
      <c r="R80" s="21" t="b">
        <f t="shared" si="55"/>
        <v>0</v>
      </c>
      <c r="S80" s="21" t="b">
        <f t="shared" si="56"/>
        <v>0</v>
      </c>
      <c r="V80" s="19" t="b">
        <f t="shared" si="57"/>
        <v>0</v>
      </c>
      <c r="W80" s="19" t="b">
        <f t="shared" si="58"/>
        <v>0</v>
      </c>
      <c r="Z80" s="43"/>
      <c r="AA80" s="44"/>
      <c r="AC80" s="45"/>
      <c r="AD80" s="38"/>
      <c r="AF80" s="25" t="b">
        <f t="shared" si="49"/>
        <v>0</v>
      </c>
      <c r="AG80" s="46" t="b">
        <f t="shared" si="59"/>
        <v>0</v>
      </c>
      <c r="AM80" s="22">
        <f t="shared" si="60"/>
        <v>1</v>
      </c>
    </row>
    <row r="81" spans="1:39" ht="14.45" customHeight="1" x14ac:dyDescent="0.25">
      <c r="A81" s="22"/>
      <c r="B81" s="118"/>
      <c r="C81" s="95"/>
      <c r="D81" s="70"/>
      <c r="E81" s="3"/>
      <c r="F81" s="3"/>
      <c r="G81" s="69"/>
      <c r="H81" s="69"/>
      <c r="I81" s="1">
        <f t="shared" si="61"/>
        <v>0</v>
      </c>
      <c r="J81" s="22">
        <v>1</v>
      </c>
      <c r="K81" s="19" t="b">
        <f t="shared" si="50"/>
        <v>0</v>
      </c>
      <c r="L81" s="62" t="b">
        <f t="shared" si="62"/>
        <v>0</v>
      </c>
      <c r="M81" s="87">
        <f t="shared" si="16"/>
        <v>0</v>
      </c>
      <c r="N81" s="86">
        <f t="shared" si="51"/>
        <v>44479</v>
      </c>
      <c r="O81" s="86">
        <f t="shared" si="52"/>
        <v>44479</v>
      </c>
      <c r="P81" s="19" t="b">
        <f t="shared" si="53"/>
        <v>0</v>
      </c>
      <c r="Q81" s="19" t="b">
        <f t="shared" si="54"/>
        <v>0</v>
      </c>
      <c r="R81" s="21" t="b">
        <f t="shared" si="55"/>
        <v>0</v>
      </c>
      <c r="S81" s="21" t="b">
        <f t="shared" si="56"/>
        <v>0</v>
      </c>
      <c r="V81" s="19" t="b">
        <f t="shared" si="57"/>
        <v>0</v>
      </c>
      <c r="W81" s="19" t="b">
        <f t="shared" si="58"/>
        <v>0</v>
      </c>
      <c r="Z81" s="43"/>
      <c r="AA81" s="44"/>
      <c r="AC81" s="45"/>
      <c r="AD81" s="38"/>
      <c r="AF81" s="25" t="b">
        <f t="shared" si="49"/>
        <v>0</v>
      </c>
      <c r="AG81" s="46" t="b">
        <f t="shared" si="59"/>
        <v>0</v>
      </c>
      <c r="AM81" s="22">
        <f t="shared" si="60"/>
        <v>1</v>
      </c>
    </row>
    <row r="82" spans="1:39" ht="14.45" customHeight="1" x14ac:dyDescent="0.25">
      <c r="A82" s="22"/>
      <c r="B82" s="118"/>
      <c r="C82" s="95"/>
      <c r="D82" s="70"/>
      <c r="E82" s="3"/>
      <c r="F82" s="3"/>
      <c r="G82" s="69"/>
      <c r="H82" s="69"/>
      <c r="I82" s="1">
        <f t="shared" si="61"/>
        <v>0</v>
      </c>
      <c r="J82" s="22">
        <v>1</v>
      </c>
      <c r="K82" s="19" t="b">
        <f t="shared" si="50"/>
        <v>0</v>
      </c>
      <c r="L82" s="62" t="b">
        <f t="shared" si="62"/>
        <v>0</v>
      </c>
      <c r="M82" s="87">
        <f t="shared" si="16"/>
        <v>0</v>
      </c>
      <c r="N82" s="86">
        <f t="shared" si="51"/>
        <v>44479</v>
      </c>
      <c r="O82" s="86">
        <f t="shared" si="52"/>
        <v>44479</v>
      </c>
      <c r="P82" s="19" t="b">
        <f t="shared" si="53"/>
        <v>0</v>
      </c>
      <c r="Q82" s="19" t="b">
        <f t="shared" si="54"/>
        <v>0</v>
      </c>
      <c r="R82" s="21" t="b">
        <f t="shared" si="55"/>
        <v>0</v>
      </c>
      <c r="S82" s="21" t="b">
        <f t="shared" si="56"/>
        <v>0</v>
      </c>
      <c r="V82" s="19" t="b">
        <f t="shared" si="57"/>
        <v>0</v>
      </c>
      <c r="W82" s="19" t="b">
        <f t="shared" si="58"/>
        <v>0</v>
      </c>
      <c r="Z82" s="43"/>
      <c r="AA82" s="44"/>
      <c r="AC82" s="45"/>
      <c r="AD82" s="38"/>
      <c r="AF82" s="25" t="b">
        <f t="shared" si="49"/>
        <v>0</v>
      </c>
      <c r="AG82" s="46" t="b">
        <f t="shared" si="59"/>
        <v>0</v>
      </c>
      <c r="AM82" s="22">
        <f t="shared" si="60"/>
        <v>1</v>
      </c>
    </row>
    <row r="83" spans="1:39" ht="14.45" customHeight="1" x14ac:dyDescent="0.25">
      <c r="A83" s="22"/>
      <c r="B83" s="118"/>
      <c r="C83" s="95"/>
      <c r="D83" s="70"/>
      <c r="E83" s="3"/>
      <c r="F83" s="3"/>
      <c r="G83" s="69"/>
      <c r="H83" s="69"/>
      <c r="I83" s="1">
        <f t="shared" si="61"/>
        <v>0</v>
      </c>
      <c r="J83" s="22">
        <v>1</v>
      </c>
      <c r="K83" s="19" t="b">
        <f t="shared" si="50"/>
        <v>0</v>
      </c>
      <c r="L83" s="62" t="b">
        <f t="shared" si="62"/>
        <v>0</v>
      </c>
      <c r="M83" s="87">
        <f t="shared" si="16"/>
        <v>0</v>
      </c>
      <c r="N83" s="86">
        <f t="shared" si="51"/>
        <v>44479</v>
      </c>
      <c r="O83" s="86">
        <f t="shared" si="52"/>
        <v>44479</v>
      </c>
      <c r="P83" s="19" t="b">
        <f t="shared" si="53"/>
        <v>0</v>
      </c>
      <c r="Q83" s="19" t="b">
        <f t="shared" si="54"/>
        <v>0</v>
      </c>
      <c r="R83" s="21" t="b">
        <f t="shared" si="55"/>
        <v>0</v>
      </c>
      <c r="S83" s="21" t="b">
        <f t="shared" si="56"/>
        <v>0</v>
      </c>
      <c r="V83" s="19" t="b">
        <f t="shared" si="57"/>
        <v>0</v>
      </c>
      <c r="W83" s="19" t="b">
        <f t="shared" si="58"/>
        <v>0</v>
      </c>
      <c r="Z83" s="43"/>
      <c r="AA83" s="44"/>
      <c r="AC83" s="45"/>
      <c r="AD83" s="38"/>
      <c r="AF83" s="25" t="b">
        <f t="shared" si="49"/>
        <v>0</v>
      </c>
      <c r="AG83" s="46" t="b">
        <f t="shared" si="59"/>
        <v>0</v>
      </c>
      <c r="AM83" s="22">
        <f t="shared" si="60"/>
        <v>1</v>
      </c>
    </row>
    <row r="84" spans="1:39" ht="14.45" customHeight="1" x14ac:dyDescent="0.25">
      <c r="A84" s="22"/>
      <c r="B84" s="118"/>
      <c r="C84" s="95"/>
      <c r="D84" s="70"/>
      <c r="E84" s="3"/>
      <c r="F84" s="3"/>
      <c r="G84" s="69"/>
      <c r="H84" s="69"/>
      <c r="I84" s="1">
        <f t="shared" si="61"/>
        <v>0</v>
      </c>
      <c r="J84" s="22">
        <v>1</v>
      </c>
      <c r="K84" s="19" t="b">
        <f t="shared" si="50"/>
        <v>0</v>
      </c>
      <c r="L84" s="62" t="b">
        <f t="shared" si="62"/>
        <v>0</v>
      </c>
      <c r="M84" s="87">
        <f t="shared" si="16"/>
        <v>0</v>
      </c>
      <c r="N84" s="86">
        <f t="shared" si="51"/>
        <v>44479</v>
      </c>
      <c r="O84" s="86">
        <f t="shared" si="52"/>
        <v>44479</v>
      </c>
      <c r="P84" s="19" t="b">
        <f t="shared" si="53"/>
        <v>0</v>
      </c>
      <c r="Q84" s="19" t="b">
        <f t="shared" si="54"/>
        <v>0</v>
      </c>
      <c r="R84" s="21" t="b">
        <f t="shared" si="55"/>
        <v>0</v>
      </c>
      <c r="S84" s="21" t="b">
        <f t="shared" si="56"/>
        <v>0</v>
      </c>
      <c r="V84" s="19" t="b">
        <f t="shared" si="57"/>
        <v>0</v>
      </c>
      <c r="W84" s="19" t="b">
        <f t="shared" si="58"/>
        <v>0</v>
      </c>
      <c r="Z84" s="43"/>
      <c r="AA84" s="44"/>
      <c r="AC84" s="45"/>
      <c r="AD84" s="38"/>
      <c r="AF84" s="25" t="b">
        <f t="shared" si="49"/>
        <v>0</v>
      </c>
      <c r="AG84" s="46" t="b">
        <f t="shared" si="59"/>
        <v>0</v>
      </c>
      <c r="AM84" s="22">
        <f t="shared" si="60"/>
        <v>1</v>
      </c>
    </row>
    <row r="85" spans="1:39" x14ac:dyDescent="0.25">
      <c r="A85" s="22"/>
      <c r="B85" s="118"/>
      <c r="C85" s="95"/>
      <c r="D85" s="70"/>
      <c r="E85" s="3"/>
      <c r="F85" s="3"/>
      <c r="G85" s="69"/>
      <c r="H85" s="69"/>
      <c r="I85" s="1">
        <f t="shared" si="61"/>
        <v>0</v>
      </c>
      <c r="J85" s="22">
        <v>1</v>
      </c>
      <c r="K85" s="19" t="b">
        <f t="shared" si="50"/>
        <v>0</v>
      </c>
      <c r="L85" s="62" t="b">
        <f t="shared" si="62"/>
        <v>0</v>
      </c>
      <c r="M85" s="87">
        <f t="shared" si="16"/>
        <v>0</v>
      </c>
      <c r="N85" s="86">
        <f t="shared" si="51"/>
        <v>44479</v>
      </c>
      <c r="O85" s="86">
        <f t="shared" si="52"/>
        <v>44479</v>
      </c>
      <c r="P85" s="19" t="b">
        <f t="shared" si="53"/>
        <v>0</v>
      </c>
      <c r="Q85" s="19" t="b">
        <f t="shared" si="54"/>
        <v>0</v>
      </c>
      <c r="R85" s="21" t="b">
        <f t="shared" si="55"/>
        <v>0</v>
      </c>
      <c r="S85" s="21" t="b">
        <f t="shared" si="56"/>
        <v>0</v>
      </c>
      <c r="V85" s="19" t="b">
        <f t="shared" si="57"/>
        <v>0</v>
      </c>
      <c r="W85" s="19" t="b">
        <f t="shared" si="58"/>
        <v>0</v>
      </c>
      <c r="Z85" s="43"/>
      <c r="AA85" s="44"/>
      <c r="AC85" s="45"/>
      <c r="AD85" s="38"/>
      <c r="AF85" s="25" t="b">
        <f t="shared" ref="AF85:AF87" si="63">IF(AA85&gt;0,DAYS360($AH$8,AC85))</f>
        <v>0</v>
      </c>
      <c r="AG85" s="46" t="b">
        <f t="shared" si="59"/>
        <v>0</v>
      </c>
      <c r="AM85" s="22">
        <f t="shared" si="60"/>
        <v>1</v>
      </c>
    </row>
    <row r="86" spans="1:39" x14ac:dyDescent="0.25">
      <c r="A86" s="22"/>
      <c r="B86" s="118"/>
      <c r="C86" s="95"/>
      <c r="D86" s="70"/>
      <c r="E86" s="3"/>
      <c r="F86" s="3"/>
      <c r="G86" s="69"/>
      <c r="H86" s="69"/>
      <c r="I86" s="1">
        <f t="shared" si="61"/>
        <v>0</v>
      </c>
      <c r="J86" s="22">
        <v>1</v>
      </c>
      <c r="K86" s="19" t="b">
        <f t="shared" si="50"/>
        <v>0</v>
      </c>
      <c r="L86" s="62" t="b">
        <f t="shared" si="62"/>
        <v>0</v>
      </c>
      <c r="M86" s="87">
        <f t="shared" si="16"/>
        <v>0</v>
      </c>
      <c r="N86" s="86">
        <f t="shared" si="51"/>
        <v>44479</v>
      </c>
      <c r="O86" s="86">
        <f t="shared" si="52"/>
        <v>44479</v>
      </c>
      <c r="P86" s="19" t="b">
        <f t="shared" si="53"/>
        <v>0</v>
      </c>
      <c r="Q86" s="19" t="b">
        <f t="shared" si="54"/>
        <v>0</v>
      </c>
      <c r="R86" s="21" t="b">
        <f t="shared" si="55"/>
        <v>0</v>
      </c>
      <c r="S86" s="21" t="b">
        <f t="shared" si="56"/>
        <v>0</v>
      </c>
      <c r="V86" s="19" t="b">
        <f t="shared" si="57"/>
        <v>0</v>
      </c>
      <c r="W86" s="19" t="b">
        <f t="shared" si="58"/>
        <v>0</v>
      </c>
      <c r="Z86" s="43"/>
      <c r="AA86" s="44"/>
      <c r="AC86" s="45"/>
      <c r="AD86" s="38"/>
      <c r="AF86" s="25" t="b">
        <f t="shared" si="63"/>
        <v>0</v>
      </c>
      <c r="AG86" s="46" t="b">
        <f t="shared" si="59"/>
        <v>0</v>
      </c>
      <c r="AM86" s="22">
        <f t="shared" si="60"/>
        <v>1</v>
      </c>
    </row>
    <row r="87" spans="1:39" ht="15.6" customHeight="1" x14ac:dyDescent="0.25">
      <c r="A87" s="22"/>
      <c r="B87" s="118"/>
      <c r="C87" s="95"/>
      <c r="D87" s="70"/>
      <c r="E87" s="3"/>
      <c r="F87" s="3"/>
      <c r="G87" s="69"/>
      <c r="H87" s="69"/>
      <c r="I87" s="1">
        <f t="shared" si="61"/>
        <v>0</v>
      </c>
      <c r="J87" s="22">
        <v>1</v>
      </c>
      <c r="K87" s="19" t="b">
        <f t="shared" si="50"/>
        <v>0</v>
      </c>
      <c r="L87" s="62" t="b">
        <f t="shared" si="62"/>
        <v>0</v>
      </c>
      <c r="M87" s="87">
        <f t="shared" si="16"/>
        <v>0</v>
      </c>
      <c r="N87" s="86">
        <f t="shared" si="51"/>
        <v>44479</v>
      </c>
      <c r="O87" s="86">
        <f t="shared" si="52"/>
        <v>44479</v>
      </c>
      <c r="P87" s="19" t="b">
        <f t="shared" si="53"/>
        <v>0</v>
      </c>
      <c r="Q87" s="19" t="b">
        <f t="shared" si="54"/>
        <v>0</v>
      </c>
      <c r="R87" s="21" t="b">
        <f t="shared" si="55"/>
        <v>0</v>
      </c>
      <c r="S87" s="21" t="b">
        <f t="shared" si="56"/>
        <v>0</v>
      </c>
      <c r="V87" s="19" t="b">
        <f t="shared" si="57"/>
        <v>0</v>
      </c>
      <c r="W87" s="19" t="b">
        <f t="shared" si="58"/>
        <v>0</v>
      </c>
      <c r="Z87" s="43"/>
      <c r="AA87" s="44"/>
      <c r="AC87" s="45"/>
      <c r="AD87" s="38"/>
      <c r="AF87" s="25" t="b">
        <f t="shared" si="63"/>
        <v>0</v>
      </c>
      <c r="AG87" s="46" t="b">
        <f t="shared" si="59"/>
        <v>0</v>
      </c>
      <c r="AM87" s="22">
        <f t="shared" si="60"/>
        <v>1</v>
      </c>
    </row>
    <row r="88" spans="1:39" ht="14.45" customHeight="1" x14ac:dyDescent="0.25">
      <c r="A88" s="22"/>
      <c r="B88" s="118"/>
      <c r="C88" s="95"/>
      <c r="D88" s="70"/>
      <c r="E88" s="3"/>
      <c r="F88" s="3"/>
      <c r="G88" s="69"/>
      <c r="H88" s="69"/>
      <c r="I88" s="1">
        <f t="shared" si="61"/>
        <v>0</v>
      </c>
      <c r="J88" s="22">
        <v>1</v>
      </c>
      <c r="K88" s="19" t="b">
        <f t="shared" si="50"/>
        <v>0</v>
      </c>
      <c r="L88" s="62" t="b">
        <f t="shared" si="62"/>
        <v>0</v>
      </c>
      <c r="M88" s="87">
        <f t="shared" ref="M88:M96" si="64">G88</f>
        <v>0</v>
      </c>
      <c r="N88" s="86">
        <f t="shared" si="51"/>
        <v>44479</v>
      </c>
      <c r="O88" s="86">
        <f t="shared" si="52"/>
        <v>44479</v>
      </c>
      <c r="P88" s="19" t="b">
        <f t="shared" si="53"/>
        <v>0</v>
      </c>
      <c r="Q88" s="19" t="b">
        <f t="shared" si="54"/>
        <v>0</v>
      </c>
      <c r="R88" s="21" t="b">
        <f t="shared" si="55"/>
        <v>0</v>
      </c>
      <c r="S88" s="21" t="b">
        <f t="shared" si="56"/>
        <v>0</v>
      </c>
      <c r="V88" s="19" t="b">
        <f t="shared" si="57"/>
        <v>0</v>
      </c>
      <c r="W88" s="19" t="b">
        <f t="shared" si="58"/>
        <v>0</v>
      </c>
      <c r="Z88" s="43"/>
      <c r="AA88" s="44"/>
      <c r="AC88" s="45"/>
      <c r="AD88" s="38"/>
      <c r="AF88" s="25" t="b">
        <f t="shared" ref="AF88:AF96" si="65">IF(AA88&gt;0,DAYS360($AH$8,AC88))</f>
        <v>0</v>
      </c>
      <c r="AG88" s="46" t="b">
        <f t="shared" si="59"/>
        <v>0</v>
      </c>
      <c r="AM88" s="22">
        <f t="shared" si="60"/>
        <v>1</v>
      </c>
    </row>
    <row r="89" spans="1:39" ht="14.45" customHeight="1" x14ac:dyDescent="0.25">
      <c r="A89" s="22"/>
      <c r="B89" s="118"/>
      <c r="C89" s="95"/>
      <c r="D89" s="70"/>
      <c r="E89" s="3"/>
      <c r="F89" s="3"/>
      <c r="G89" s="69"/>
      <c r="H89" s="69"/>
      <c r="I89" s="1">
        <f t="shared" si="61"/>
        <v>0</v>
      </c>
      <c r="J89" s="22">
        <v>1</v>
      </c>
      <c r="K89" s="19" t="b">
        <f t="shared" si="50"/>
        <v>0</v>
      </c>
      <c r="L89" s="62" t="b">
        <f t="shared" si="62"/>
        <v>0</v>
      </c>
      <c r="M89" s="87">
        <f t="shared" si="64"/>
        <v>0</v>
      </c>
      <c r="N89" s="86">
        <f t="shared" si="51"/>
        <v>44479</v>
      </c>
      <c r="O89" s="86">
        <f t="shared" si="52"/>
        <v>44479</v>
      </c>
      <c r="P89" s="19" t="b">
        <f t="shared" si="53"/>
        <v>0</v>
      </c>
      <c r="Q89" s="19" t="b">
        <f t="shared" si="54"/>
        <v>0</v>
      </c>
      <c r="R89" s="21" t="b">
        <f t="shared" si="55"/>
        <v>0</v>
      </c>
      <c r="S89" s="21" t="b">
        <f t="shared" si="56"/>
        <v>0</v>
      </c>
      <c r="V89" s="19" t="b">
        <f t="shared" si="57"/>
        <v>0</v>
      </c>
      <c r="W89" s="19" t="b">
        <f t="shared" si="58"/>
        <v>0</v>
      </c>
      <c r="Z89" s="43"/>
      <c r="AA89" s="44"/>
      <c r="AC89" s="45"/>
      <c r="AD89" s="38"/>
      <c r="AF89" s="25" t="b">
        <f t="shared" si="65"/>
        <v>0</v>
      </c>
      <c r="AG89" s="46" t="b">
        <f t="shared" si="59"/>
        <v>0</v>
      </c>
      <c r="AM89" s="22">
        <f t="shared" si="60"/>
        <v>1</v>
      </c>
    </row>
    <row r="90" spans="1:39" ht="14.45" customHeight="1" x14ac:dyDescent="0.25">
      <c r="A90" s="22"/>
      <c r="B90" s="118"/>
      <c r="C90" s="95"/>
      <c r="D90" s="70"/>
      <c r="E90" s="3"/>
      <c r="F90" s="3"/>
      <c r="G90" s="69"/>
      <c r="H90" s="69"/>
      <c r="I90" s="1">
        <f t="shared" si="61"/>
        <v>0</v>
      </c>
      <c r="J90" s="22">
        <v>1</v>
      </c>
      <c r="K90" s="19" t="b">
        <f t="shared" si="50"/>
        <v>0</v>
      </c>
      <c r="L90" s="62" t="b">
        <f t="shared" si="62"/>
        <v>0</v>
      </c>
      <c r="M90" s="87">
        <f t="shared" si="64"/>
        <v>0</v>
      </c>
      <c r="N90" s="86">
        <f t="shared" si="51"/>
        <v>44479</v>
      </c>
      <c r="O90" s="86">
        <f t="shared" si="52"/>
        <v>44479</v>
      </c>
      <c r="P90" s="19" t="b">
        <f t="shared" si="53"/>
        <v>0</v>
      </c>
      <c r="Q90" s="19" t="b">
        <f t="shared" si="54"/>
        <v>0</v>
      </c>
      <c r="R90" s="21" t="b">
        <f t="shared" si="55"/>
        <v>0</v>
      </c>
      <c r="S90" s="21" t="b">
        <f t="shared" si="56"/>
        <v>0</v>
      </c>
      <c r="V90" s="19" t="b">
        <f t="shared" si="57"/>
        <v>0</v>
      </c>
      <c r="W90" s="19" t="b">
        <f t="shared" si="58"/>
        <v>0</v>
      </c>
      <c r="Z90" s="43"/>
      <c r="AA90" s="44"/>
      <c r="AC90" s="45"/>
      <c r="AD90" s="38"/>
      <c r="AF90" s="25" t="b">
        <f t="shared" si="65"/>
        <v>0</v>
      </c>
      <c r="AG90" s="46" t="b">
        <f t="shared" si="59"/>
        <v>0</v>
      </c>
      <c r="AM90" s="22">
        <f t="shared" si="60"/>
        <v>1</v>
      </c>
    </row>
    <row r="91" spans="1:39" x14ac:dyDescent="0.25">
      <c r="A91" s="22"/>
      <c r="B91" s="118"/>
      <c r="C91" s="95"/>
      <c r="D91" s="70"/>
      <c r="E91" s="3"/>
      <c r="F91" s="3"/>
      <c r="G91" s="69"/>
      <c r="H91" s="69"/>
      <c r="I91" s="1">
        <f t="shared" ref="I91:I96" si="66">IF(E91&lt;1,0,L91)</f>
        <v>0</v>
      </c>
      <c r="J91" s="22">
        <v>1</v>
      </c>
      <c r="K91" s="19" t="b">
        <f t="shared" si="50"/>
        <v>0</v>
      </c>
      <c r="L91" s="62" t="b">
        <f t="shared" ref="L91:L96" si="67">IF(E91&gt;0,DAYS360($O91,$H91))</f>
        <v>0</v>
      </c>
      <c r="M91" s="87">
        <f t="shared" si="64"/>
        <v>0</v>
      </c>
      <c r="N91" s="86">
        <f t="shared" si="51"/>
        <v>44479</v>
      </c>
      <c r="O91" s="86">
        <f t="shared" ref="O91:O96" si="68">IF(G91&gt;0,M91,N91)</f>
        <v>44479</v>
      </c>
      <c r="P91" s="19" t="b">
        <f t="shared" si="53"/>
        <v>0</v>
      </c>
      <c r="Q91" s="19" t="b">
        <f t="shared" ref="Q91:Q96" si="69">IF(E91&gt;0,P91^2)</f>
        <v>0</v>
      </c>
      <c r="R91" s="21" t="b">
        <f t="shared" si="55"/>
        <v>0</v>
      </c>
      <c r="S91" s="21" t="b">
        <f t="shared" si="56"/>
        <v>0</v>
      </c>
      <c r="V91" s="19" t="b">
        <f t="shared" si="57"/>
        <v>0</v>
      </c>
      <c r="W91" s="19" t="b">
        <f t="shared" ref="W91:W96" si="70">IF(E91&gt;0,(P91)^2)</f>
        <v>0</v>
      </c>
      <c r="Z91" s="43"/>
      <c r="AA91" s="44"/>
      <c r="AC91" s="45"/>
      <c r="AD91" s="38"/>
      <c r="AF91" s="25" t="b">
        <f t="shared" si="65"/>
        <v>0</v>
      </c>
      <c r="AG91" s="46" t="b">
        <f t="shared" si="59"/>
        <v>0</v>
      </c>
      <c r="AM91" s="22">
        <f t="shared" ref="AM91:AM96" si="71">F91+J91</f>
        <v>1</v>
      </c>
    </row>
    <row r="92" spans="1:39" ht="14.45" customHeight="1" x14ac:dyDescent="0.25">
      <c r="A92" s="22"/>
      <c r="B92" s="118"/>
      <c r="C92" s="95"/>
      <c r="D92" s="70"/>
      <c r="E92" s="3"/>
      <c r="F92" s="3"/>
      <c r="G92" s="69"/>
      <c r="H92" s="69"/>
      <c r="I92" s="1">
        <f t="shared" si="66"/>
        <v>0</v>
      </c>
      <c r="J92" s="22">
        <v>1</v>
      </c>
      <c r="K92" s="19" t="b">
        <f t="shared" si="50"/>
        <v>0</v>
      </c>
      <c r="L92" s="62" t="b">
        <f t="shared" si="67"/>
        <v>0</v>
      </c>
      <c r="M92" s="87">
        <f t="shared" si="64"/>
        <v>0</v>
      </c>
      <c r="N92" s="86">
        <f t="shared" si="51"/>
        <v>44479</v>
      </c>
      <c r="O92" s="86">
        <f t="shared" si="68"/>
        <v>44479</v>
      </c>
      <c r="P92" s="19" t="b">
        <f t="shared" si="53"/>
        <v>0</v>
      </c>
      <c r="Q92" s="19" t="b">
        <f t="shared" si="69"/>
        <v>0</v>
      </c>
      <c r="R92" s="21" t="b">
        <f t="shared" si="55"/>
        <v>0</v>
      </c>
      <c r="S92" s="21" t="b">
        <f t="shared" si="56"/>
        <v>0</v>
      </c>
      <c r="V92" s="19" t="b">
        <f t="shared" si="57"/>
        <v>0</v>
      </c>
      <c r="W92" s="19" t="b">
        <f t="shared" si="70"/>
        <v>0</v>
      </c>
      <c r="Z92" s="43"/>
      <c r="AA92" s="44"/>
      <c r="AC92" s="45"/>
      <c r="AD92" s="38"/>
      <c r="AF92" s="25" t="b">
        <f t="shared" si="65"/>
        <v>0</v>
      </c>
      <c r="AG92" s="46" t="b">
        <f t="shared" si="59"/>
        <v>0</v>
      </c>
      <c r="AM92" s="22">
        <f t="shared" si="71"/>
        <v>1</v>
      </c>
    </row>
    <row r="93" spans="1:39" x14ac:dyDescent="0.25">
      <c r="A93" s="22"/>
      <c r="B93" s="118"/>
      <c r="C93" s="95"/>
      <c r="D93" s="70"/>
      <c r="E93" s="3"/>
      <c r="F93" s="3"/>
      <c r="G93" s="69"/>
      <c r="H93" s="69"/>
      <c r="I93" s="1">
        <f t="shared" si="66"/>
        <v>0</v>
      </c>
      <c r="J93" s="22">
        <v>1</v>
      </c>
      <c r="K93" s="19" t="b">
        <f t="shared" si="50"/>
        <v>0</v>
      </c>
      <c r="L93" s="62" t="b">
        <f t="shared" si="67"/>
        <v>0</v>
      </c>
      <c r="M93" s="87">
        <f t="shared" si="64"/>
        <v>0</v>
      </c>
      <c r="N93" s="86">
        <f t="shared" si="51"/>
        <v>44479</v>
      </c>
      <c r="O93" s="86">
        <f t="shared" si="68"/>
        <v>44479</v>
      </c>
      <c r="P93" s="19" t="b">
        <f t="shared" si="53"/>
        <v>0</v>
      </c>
      <c r="Q93" s="19" t="b">
        <f t="shared" si="69"/>
        <v>0</v>
      </c>
      <c r="R93" s="21" t="b">
        <f t="shared" si="55"/>
        <v>0</v>
      </c>
      <c r="S93" s="21" t="b">
        <f t="shared" si="56"/>
        <v>0</v>
      </c>
      <c r="V93" s="19" t="b">
        <f t="shared" si="57"/>
        <v>0</v>
      </c>
      <c r="W93" s="19" t="b">
        <f t="shared" si="70"/>
        <v>0</v>
      </c>
      <c r="Z93" s="43"/>
      <c r="AA93" s="44"/>
      <c r="AC93" s="45"/>
      <c r="AD93" s="38"/>
      <c r="AF93" s="25" t="b">
        <f t="shared" si="65"/>
        <v>0</v>
      </c>
      <c r="AG93" s="46" t="b">
        <f t="shared" si="59"/>
        <v>0</v>
      </c>
      <c r="AM93" s="22">
        <f t="shared" si="71"/>
        <v>1</v>
      </c>
    </row>
    <row r="94" spans="1:39" x14ac:dyDescent="0.25">
      <c r="A94" s="22"/>
      <c r="B94" s="118"/>
      <c r="C94" s="95"/>
      <c r="D94" s="70"/>
      <c r="E94" s="3"/>
      <c r="F94" s="3"/>
      <c r="G94" s="69"/>
      <c r="H94" s="69"/>
      <c r="I94" s="1">
        <f t="shared" si="66"/>
        <v>0</v>
      </c>
      <c r="J94" s="22">
        <v>1</v>
      </c>
      <c r="K94" s="19" t="b">
        <f t="shared" si="50"/>
        <v>0</v>
      </c>
      <c r="L94" s="62" t="b">
        <f t="shared" si="67"/>
        <v>0</v>
      </c>
      <c r="M94" s="87">
        <f t="shared" si="64"/>
        <v>0</v>
      </c>
      <c r="N94" s="86">
        <f t="shared" si="51"/>
        <v>44479</v>
      </c>
      <c r="O94" s="86">
        <f t="shared" si="68"/>
        <v>44479</v>
      </c>
      <c r="P94" s="19" t="b">
        <f t="shared" si="53"/>
        <v>0</v>
      </c>
      <c r="Q94" s="19" t="b">
        <f t="shared" si="69"/>
        <v>0</v>
      </c>
      <c r="R94" s="21" t="b">
        <f t="shared" si="55"/>
        <v>0</v>
      </c>
      <c r="S94" s="21" t="b">
        <f t="shared" si="56"/>
        <v>0</v>
      </c>
      <c r="V94" s="19" t="b">
        <f t="shared" si="57"/>
        <v>0</v>
      </c>
      <c r="W94" s="19" t="b">
        <f t="shared" si="70"/>
        <v>0</v>
      </c>
      <c r="Z94" s="43"/>
      <c r="AA94" s="44"/>
      <c r="AC94" s="45"/>
      <c r="AD94" s="38"/>
      <c r="AF94" s="25" t="b">
        <f t="shared" si="65"/>
        <v>0</v>
      </c>
      <c r="AG94" s="46" t="b">
        <f t="shared" si="59"/>
        <v>0</v>
      </c>
      <c r="AM94" s="22">
        <f t="shared" si="71"/>
        <v>1</v>
      </c>
    </row>
    <row r="95" spans="1:39" ht="14.45" customHeight="1" x14ac:dyDescent="0.25">
      <c r="A95" s="22"/>
      <c r="B95" s="118"/>
      <c r="C95" s="95"/>
      <c r="D95" s="70"/>
      <c r="E95" s="3"/>
      <c r="F95" s="3"/>
      <c r="G95" s="69"/>
      <c r="H95" s="69"/>
      <c r="I95" s="1">
        <f t="shared" si="66"/>
        <v>0</v>
      </c>
      <c r="J95" s="22">
        <v>1</v>
      </c>
      <c r="K95" s="19" t="b">
        <f t="shared" si="50"/>
        <v>0</v>
      </c>
      <c r="L95" s="62" t="b">
        <f t="shared" si="67"/>
        <v>0</v>
      </c>
      <c r="M95" s="87">
        <f t="shared" si="64"/>
        <v>0</v>
      </c>
      <c r="N95" s="86">
        <f t="shared" si="51"/>
        <v>44479</v>
      </c>
      <c r="O95" s="86">
        <f t="shared" si="68"/>
        <v>44479</v>
      </c>
      <c r="P95" s="19" t="b">
        <f t="shared" si="53"/>
        <v>0</v>
      </c>
      <c r="Q95" s="19" t="b">
        <f t="shared" si="69"/>
        <v>0</v>
      </c>
      <c r="R95" s="21" t="b">
        <f t="shared" si="55"/>
        <v>0</v>
      </c>
      <c r="S95" s="21" t="b">
        <f t="shared" si="56"/>
        <v>0</v>
      </c>
      <c r="V95" s="19" t="b">
        <f t="shared" si="57"/>
        <v>0</v>
      </c>
      <c r="W95" s="19" t="b">
        <f t="shared" si="70"/>
        <v>0</v>
      </c>
      <c r="Z95" s="43"/>
      <c r="AA95" s="44"/>
      <c r="AC95" s="45"/>
      <c r="AD95" s="38"/>
      <c r="AF95" s="25" t="b">
        <f t="shared" si="65"/>
        <v>0</v>
      </c>
      <c r="AG95" s="46" t="b">
        <f t="shared" si="59"/>
        <v>0</v>
      </c>
      <c r="AM95" s="22">
        <f t="shared" si="71"/>
        <v>1</v>
      </c>
    </row>
    <row r="96" spans="1:39" ht="14.45" customHeight="1" x14ac:dyDescent="0.25">
      <c r="A96" s="22"/>
      <c r="B96" s="118"/>
      <c r="C96" s="95"/>
      <c r="D96" s="70"/>
      <c r="E96" s="3"/>
      <c r="F96" s="3"/>
      <c r="G96" s="69"/>
      <c r="H96" s="69"/>
      <c r="I96" s="1">
        <f t="shared" si="66"/>
        <v>0</v>
      </c>
      <c r="J96" s="22">
        <v>1</v>
      </c>
      <c r="K96" s="19" t="b">
        <f t="shared" si="50"/>
        <v>0</v>
      </c>
      <c r="L96" s="62" t="b">
        <f t="shared" si="67"/>
        <v>0</v>
      </c>
      <c r="M96" s="87">
        <f t="shared" si="64"/>
        <v>0</v>
      </c>
      <c r="N96" s="86">
        <f t="shared" si="51"/>
        <v>44479</v>
      </c>
      <c r="O96" s="86">
        <f t="shared" si="68"/>
        <v>44479</v>
      </c>
      <c r="P96" s="19" t="b">
        <f t="shared" si="53"/>
        <v>0</v>
      </c>
      <c r="Q96" s="19" t="b">
        <f t="shared" si="69"/>
        <v>0</v>
      </c>
      <c r="R96" s="21" t="b">
        <f t="shared" si="55"/>
        <v>0</v>
      </c>
      <c r="S96" s="21" t="b">
        <f t="shared" si="56"/>
        <v>0</v>
      </c>
      <c r="V96" s="19" t="b">
        <f t="shared" si="57"/>
        <v>0</v>
      </c>
      <c r="W96" s="19" t="b">
        <f t="shared" si="70"/>
        <v>0</v>
      </c>
      <c r="Z96" s="43"/>
      <c r="AA96" s="44"/>
      <c r="AC96" s="45"/>
      <c r="AD96" s="38"/>
      <c r="AF96" s="25" t="b">
        <f t="shared" si="65"/>
        <v>0</v>
      </c>
      <c r="AG96" s="46" t="b">
        <f t="shared" si="59"/>
        <v>0</v>
      </c>
      <c r="AM96" s="22">
        <f t="shared" si="71"/>
        <v>1</v>
      </c>
    </row>
    <row r="97" spans="1:32" ht="14.45" customHeight="1" thickBot="1" x14ac:dyDescent="0.3">
      <c r="A97" s="22"/>
      <c r="B97" s="90"/>
      <c r="C97" s="108"/>
      <c r="D97" s="109"/>
      <c r="E97" s="108"/>
      <c r="F97" s="108"/>
      <c r="G97" s="110"/>
      <c r="H97" s="110"/>
      <c r="I97" s="91"/>
      <c r="L97" s="62"/>
      <c r="M97" s="87"/>
      <c r="N97" s="86"/>
      <c r="O97" s="86"/>
      <c r="R97" s="21"/>
      <c r="S97" s="21"/>
      <c r="Z97" s="43"/>
      <c r="AA97" s="88"/>
      <c r="AC97" s="89"/>
      <c r="AF97" s="66"/>
    </row>
    <row r="98" spans="1:32" ht="14.45" customHeight="1" thickBot="1" x14ac:dyDescent="0.3">
      <c r="A98" s="22"/>
      <c r="B98" s="99"/>
      <c r="C98" s="5"/>
      <c r="D98" s="17" t="s">
        <v>76</v>
      </c>
      <c r="E98" s="112">
        <f>SUM(E10:E96)</f>
        <v>702</v>
      </c>
      <c r="F98" s="113">
        <f>SUM(F10:F96)</f>
        <v>160</v>
      </c>
      <c r="G98" s="6"/>
      <c r="H98" s="104" t="s">
        <v>77</v>
      </c>
      <c r="I98" s="111">
        <f>AVERAGEIF(I10:I96,"&gt;0")</f>
        <v>541.88461538461536</v>
      </c>
      <c r="L98" s="62"/>
      <c r="M98" s="62"/>
      <c r="N98" s="62"/>
      <c r="O98" s="62"/>
      <c r="R98" s="22"/>
      <c r="S98" s="23"/>
      <c r="Y98" s="47" t="s">
        <v>76</v>
      </c>
      <c r="Z98" s="48" t="s">
        <v>76</v>
      </c>
      <c r="AA98" s="49">
        <f>COUNTIF(AA10:AA96,"=x")</f>
        <v>0</v>
      </c>
    </row>
    <row r="99" spans="1:32" ht="14.45" customHeight="1" x14ac:dyDescent="0.25">
      <c r="A99" s="22"/>
      <c r="B99" s="100"/>
      <c r="C99" s="4"/>
      <c r="D99" s="4"/>
      <c r="E99" s="12" t="s">
        <v>78</v>
      </c>
      <c r="F99" s="12" t="s">
        <v>79</v>
      </c>
      <c r="G99" s="7"/>
      <c r="H99" s="7"/>
      <c r="I99" s="13" t="s">
        <v>80</v>
      </c>
      <c r="K99" s="19">
        <f>IF(E98&gt;0,(F98*100000)/(E98*H$101*I98))</f>
        <v>2.4741562779164079</v>
      </c>
      <c r="L99" s="62">
        <f>IF(E98&gt;0,DAYS360($G99,$H101))</f>
        <v>17</v>
      </c>
      <c r="M99" s="62"/>
      <c r="N99" s="62"/>
      <c r="O99" s="62"/>
      <c r="R99" s="21"/>
      <c r="S99" s="21"/>
      <c r="T99" s="21"/>
      <c r="V99" s="21"/>
    </row>
    <row r="100" spans="1:32" ht="14.45" customHeight="1" thickBot="1" x14ac:dyDescent="0.3">
      <c r="A100" s="22"/>
      <c r="B100" s="100"/>
      <c r="C100" s="4"/>
      <c r="D100" s="4"/>
      <c r="E100" s="10"/>
      <c r="F100" s="10"/>
      <c r="G100" s="7"/>
      <c r="H100" s="7"/>
      <c r="I100" s="9"/>
      <c r="L100" s="62"/>
      <c r="M100" s="62"/>
      <c r="N100" s="62"/>
      <c r="O100" s="62"/>
      <c r="R100" s="22"/>
      <c r="S100" s="23"/>
    </row>
    <row r="101" spans="1:32" ht="14.45" customHeight="1" thickBot="1" x14ac:dyDescent="0.3">
      <c r="A101" s="22"/>
      <c r="B101" s="103" t="s">
        <v>81</v>
      </c>
      <c r="C101" s="29"/>
      <c r="D101" s="75">
        <f>COUNT(E10:E96)</f>
        <v>26</v>
      </c>
      <c r="E101" s="119" t="s">
        <v>82</v>
      </c>
      <c r="F101" s="120"/>
      <c r="G101" s="120"/>
      <c r="H101" s="115">
        <v>17</v>
      </c>
      <c r="I101" s="9"/>
      <c r="L101" s="62"/>
      <c r="M101" s="62"/>
      <c r="N101" s="62"/>
      <c r="O101" s="62"/>
      <c r="R101" s="22"/>
      <c r="S101" s="23"/>
    </row>
    <row r="102" spans="1:32" ht="14.45" customHeight="1" x14ac:dyDescent="0.25">
      <c r="A102" s="22"/>
      <c r="B102" s="103" t="s">
        <v>83</v>
      </c>
      <c r="C102" s="29"/>
      <c r="D102" s="75">
        <f>D101*40</f>
        <v>1040</v>
      </c>
      <c r="E102" s="10"/>
      <c r="F102" s="10"/>
      <c r="G102" s="7"/>
      <c r="H102" s="7"/>
      <c r="I102" s="9"/>
      <c r="L102" s="62"/>
      <c r="M102" s="62"/>
      <c r="N102" s="62"/>
      <c r="O102" s="62"/>
      <c r="R102" s="22"/>
      <c r="S102" s="23"/>
    </row>
    <row r="103" spans="1:32" x14ac:dyDescent="0.25">
      <c r="A103" s="22"/>
      <c r="B103" s="103" t="s">
        <v>84</v>
      </c>
      <c r="C103" s="29"/>
      <c r="D103" s="75">
        <f>E98</f>
        <v>702</v>
      </c>
      <c r="E103" s="10"/>
      <c r="F103" s="10"/>
      <c r="G103" s="7"/>
      <c r="H103" s="7"/>
      <c r="I103" s="9"/>
      <c r="L103" s="62"/>
      <c r="M103" s="62"/>
      <c r="N103" s="62"/>
      <c r="O103" s="62"/>
      <c r="R103" s="22"/>
      <c r="S103" s="23"/>
    </row>
    <row r="104" spans="1:32" x14ac:dyDescent="0.25">
      <c r="A104" s="22"/>
      <c r="B104" s="103" t="s">
        <v>85</v>
      </c>
      <c r="C104" s="29"/>
      <c r="D104" s="30">
        <f>D103/D102</f>
        <v>0.67500000000000004</v>
      </c>
      <c r="E104" s="123" t="s">
        <v>86</v>
      </c>
      <c r="F104" s="124"/>
      <c r="G104" s="125" t="s">
        <v>87</v>
      </c>
      <c r="H104" s="126"/>
      <c r="I104" s="9"/>
      <c r="L104" s="62"/>
      <c r="M104" s="62"/>
      <c r="N104" s="62"/>
      <c r="O104" s="62"/>
      <c r="R104" s="22"/>
      <c r="S104" s="23"/>
    </row>
    <row r="105" spans="1:32" ht="15.75" thickBot="1" x14ac:dyDescent="0.3">
      <c r="A105" s="22"/>
      <c r="B105" s="103" t="s">
        <v>88</v>
      </c>
      <c r="C105" s="29"/>
      <c r="D105" s="31">
        <f>AVERAGE(F10:F96)</f>
        <v>6.1538461538461542</v>
      </c>
      <c r="E105" s="10"/>
      <c r="F105" s="10"/>
      <c r="G105" s="7"/>
      <c r="H105" s="7"/>
      <c r="I105" s="9"/>
      <c r="L105" s="62"/>
      <c r="M105" s="62"/>
      <c r="N105" s="62"/>
      <c r="O105" s="62"/>
      <c r="R105" s="22"/>
      <c r="S105" s="23"/>
    </row>
    <row r="106" spans="1:32" ht="14.45" customHeight="1" thickBot="1" x14ac:dyDescent="0.3">
      <c r="A106" s="22"/>
      <c r="B106" s="103" t="s">
        <v>89</v>
      </c>
      <c r="C106" s="29"/>
      <c r="D106" s="32">
        <f>SQRT(SUM(Q10:Q96)/(D101-1))</f>
        <v>1.9838958591874469</v>
      </c>
      <c r="E106" s="85"/>
      <c r="F106" s="92" t="s">
        <v>90</v>
      </c>
      <c r="G106" s="55"/>
      <c r="H106" s="93"/>
      <c r="I106" s="114">
        <v>44479</v>
      </c>
      <c r="L106" s="62"/>
      <c r="M106" s="62"/>
      <c r="N106" s="62"/>
      <c r="O106" s="62"/>
      <c r="R106" s="22"/>
      <c r="S106" s="23"/>
    </row>
    <row r="107" spans="1:32" ht="14.45" customHeight="1" thickBot="1" x14ac:dyDescent="0.3">
      <c r="A107" s="22"/>
      <c r="B107" s="103" t="s">
        <v>91</v>
      </c>
      <c r="C107" s="29"/>
      <c r="D107" s="32">
        <f>D106/SQRT(24)</f>
        <v>0.404961046485806</v>
      </c>
      <c r="E107" s="10"/>
      <c r="F107" s="94" t="s">
        <v>92</v>
      </c>
      <c r="G107" s="18"/>
      <c r="H107" s="106"/>
      <c r="I107" s="9"/>
      <c r="L107" s="62"/>
      <c r="M107" s="62"/>
      <c r="N107" s="62"/>
      <c r="O107" s="62"/>
      <c r="R107" s="22"/>
      <c r="S107" s="23"/>
    </row>
    <row r="108" spans="1:32" ht="14.45" customHeight="1" thickBot="1" x14ac:dyDescent="0.3">
      <c r="A108" s="22"/>
      <c r="B108" s="101"/>
      <c r="C108" s="58"/>
      <c r="D108" s="58"/>
      <c r="E108" s="127"/>
      <c r="F108" s="128"/>
      <c r="G108" s="128"/>
      <c r="H108" s="128"/>
      <c r="I108" s="129"/>
      <c r="L108" s="62"/>
      <c r="M108" s="62"/>
      <c r="N108" s="62"/>
      <c r="O108" s="62"/>
      <c r="R108" s="22"/>
      <c r="S108" s="23"/>
    </row>
    <row r="109" spans="1:32" ht="14.45" customHeight="1" x14ac:dyDescent="0.25">
      <c r="A109" s="22"/>
      <c r="B109" s="102"/>
      <c r="C109" s="53"/>
      <c r="D109" s="53"/>
      <c r="E109" s="54"/>
      <c r="F109" s="54"/>
      <c r="G109" s="36"/>
      <c r="H109" s="52"/>
      <c r="I109" s="56"/>
      <c r="L109" s="62"/>
      <c r="M109" s="62"/>
      <c r="N109" s="62"/>
      <c r="O109" s="62"/>
      <c r="R109" s="22"/>
      <c r="S109" s="23"/>
    </row>
    <row r="110" spans="1:32" ht="14.45" customHeight="1" thickBot="1" x14ac:dyDescent="0.3">
      <c r="A110" s="22"/>
      <c r="B110" s="100"/>
      <c r="C110" s="4"/>
      <c r="D110" s="22"/>
      <c r="E110" s="130" t="s">
        <v>86</v>
      </c>
      <c r="F110" s="128"/>
      <c r="G110" s="51">
        <f>(F98*100000)/(E98*H101*I98)</f>
        <v>2.4741562779164079</v>
      </c>
      <c r="H110" s="97" t="s">
        <v>93</v>
      </c>
      <c r="I110" s="96">
        <f>D107</f>
        <v>0.404961046485806</v>
      </c>
      <c r="J110" s="63"/>
      <c r="L110" s="62"/>
      <c r="M110" s="62"/>
      <c r="N110" s="62"/>
      <c r="O110" s="62"/>
      <c r="R110" s="22"/>
      <c r="S110" s="23"/>
    </row>
    <row r="111" spans="1:32" ht="14.45" hidden="1" customHeight="1" x14ac:dyDescent="0.25">
      <c r="A111" s="22"/>
      <c r="B111" s="100"/>
      <c r="C111" s="4"/>
      <c r="D111" s="4"/>
      <c r="E111" s="121" t="s">
        <v>86</v>
      </c>
      <c r="F111" s="122"/>
      <c r="G111" s="26">
        <f>(F98*100000)/((E98*H101*I98)-SUM(AG10:AG96))</f>
        <v>2.4741562779164079</v>
      </c>
      <c r="H111" s="27">
        <f>D107</f>
        <v>0.404961046485806</v>
      </c>
      <c r="I111" s="9"/>
      <c r="L111" s="62"/>
      <c r="M111" s="62"/>
      <c r="N111" s="62"/>
      <c r="O111" s="62"/>
      <c r="R111" s="22"/>
      <c r="S111" s="23"/>
    </row>
    <row r="112" spans="1:32" ht="14.45" customHeight="1" thickBot="1" x14ac:dyDescent="0.3">
      <c r="A112" s="22"/>
      <c r="B112" s="101"/>
      <c r="C112" s="15" t="s">
        <v>94</v>
      </c>
      <c r="D112" s="15"/>
      <c r="E112" s="16">
        <f>AVERAGE(K10:K96)</f>
        <v>2.3469225238653979</v>
      </c>
      <c r="F112" s="11"/>
      <c r="G112" s="18"/>
      <c r="H112" s="18"/>
      <c r="I112" s="116" t="s">
        <v>95</v>
      </c>
      <c r="L112" s="62"/>
      <c r="M112" s="62"/>
      <c r="N112" s="62"/>
      <c r="O112" s="62"/>
      <c r="R112" s="22"/>
      <c r="S112" s="23"/>
    </row>
    <row r="113" spans="2:27" s="22" customFormat="1" x14ac:dyDescent="0.25">
      <c r="B113" s="8"/>
      <c r="C113" s="4"/>
      <c r="D113" s="4"/>
      <c r="E113" s="10"/>
      <c r="F113" s="10"/>
      <c r="G113" s="7"/>
      <c r="H113" s="7"/>
      <c r="I113" s="10"/>
      <c r="K113" s="19"/>
      <c r="L113" s="62"/>
      <c r="M113" s="62"/>
      <c r="N113" s="62"/>
      <c r="O113" s="62"/>
      <c r="P113" s="19"/>
      <c r="Q113" s="19"/>
      <c r="S113" s="23"/>
      <c r="T113" s="19"/>
      <c r="U113" s="19"/>
      <c r="V113" s="19"/>
      <c r="W113" s="19"/>
      <c r="X113" s="33"/>
      <c r="Y113" s="33"/>
      <c r="Z113" s="33"/>
      <c r="AA113" s="33"/>
    </row>
    <row r="114" spans="2:27" s="22" customFormat="1" x14ac:dyDescent="0.25">
      <c r="B114" s="8"/>
      <c r="C114" s="4"/>
      <c r="D114" s="4"/>
      <c r="E114" s="10"/>
      <c r="F114" s="10"/>
      <c r="G114" s="7"/>
      <c r="H114" s="7"/>
      <c r="I114" s="10"/>
      <c r="K114" s="19"/>
      <c r="L114" s="62"/>
      <c r="M114" s="62"/>
      <c r="N114" s="62"/>
      <c r="O114" s="62"/>
      <c r="P114" s="19"/>
      <c r="Q114" s="19"/>
      <c r="S114" s="23"/>
      <c r="T114" s="19"/>
      <c r="U114" s="19"/>
      <c r="V114" s="19"/>
      <c r="W114" s="19"/>
      <c r="X114" s="33"/>
      <c r="Y114" s="33"/>
      <c r="Z114" s="33"/>
      <c r="AA114" s="33"/>
    </row>
    <row r="115" spans="2:27" s="22" customFormat="1" x14ac:dyDescent="0.25">
      <c r="B115" s="8"/>
      <c r="C115" s="4"/>
      <c r="D115" s="4"/>
      <c r="E115" s="10"/>
      <c r="F115" s="10"/>
      <c r="G115" s="7"/>
      <c r="H115" s="7"/>
      <c r="I115" s="10"/>
      <c r="K115" s="19"/>
      <c r="L115" s="62"/>
      <c r="M115" s="62"/>
      <c r="N115" s="62"/>
      <c r="O115" s="62"/>
      <c r="P115" s="19"/>
      <c r="Q115" s="19"/>
      <c r="S115" s="23"/>
      <c r="T115" s="19"/>
      <c r="U115" s="19"/>
      <c r="V115" s="19"/>
      <c r="W115" s="19"/>
      <c r="X115" s="33"/>
      <c r="Y115" s="33"/>
      <c r="Z115" s="33"/>
      <c r="AA115" s="33"/>
    </row>
    <row r="116" spans="2:27" s="22" customFormat="1" x14ac:dyDescent="0.25">
      <c r="B116" s="14"/>
      <c r="C116" s="4"/>
      <c r="D116" s="4"/>
      <c r="E116" s="10"/>
      <c r="F116" s="10"/>
      <c r="G116" s="7"/>
      <c r="H116" s="7"/>
      <c r="I116" s="10"/>
      <c r="K116" s="19"/>
      <c r="L116" s="62"/>
      <c r="M116" s="62"/>
      <c r="N116" s="62"/>
      <c r="O116" s="62"/>
      <c r="P116" s="19"/>
      <c r="Q116" s="19"/>
      <c r="S116" s="23"/>
      <c r="T116" s="19"/>
      <c r="U116" s="19"/>
      <c r="V116" s="19"/>
      <c r="W116" s="19"/>
      <c r="X116" s="33"/>
      <c r="Y116" s="33"/>
      <c r="Z116" s="33"/>
      <c r="AA116" s="33"/>
    </row>
    <row r="117" spans="2:27" s="22" customFormat="1" ht="15.75" x14ac:dyDescent="0.25">
      <c r="B117" s="117" t="s">
        <v>96</v>
      </c>
      <c r="C117" s="4"/>
      <c r="D117" s="61" t="s">
        <v>97</v>
      </c>
      <c r="E117" s="10"/>
      <c r="F117" s="10"/>
      <c r="G117" s="7"/>
      <c r="H117" s="7"/>
      <c r="I117" s="10"/>
      <c r="K117" s="19"/>
      <c r="L117" s="62"/>
      <c r="M117" s="62"/>
      <c r="N117" s="62"/>
      <c r="O117" s="62"/>
      <c r="P117" s="19"/>
      <c r="Q117" s="19"/>
      <c r="S117" s="23"/>
      <c r="T117" s="19"/>
      <c r="U117" s="19"/>
      <c r="V117" s="19"/>
      <c r="W117" s="19"/>
      <c r="X117" s="33"/>
      <c r="Y117" s="33"/>
      <c r="Z117" s="33"/>
      <c r="AA117" s="33"/>
    </row>
    <row r="118" spans="2:27" s="22" customFormat="1" x14ac:dyDescent="0.25">
      <c r="B118" s="8"/>
      <c r="C118" s="4"/>
      <c r="D118" s="4"/>
      <c r="E118" s="10"/>
      <c r="F118" s="10"/>
      <c r="G118" s="7"/>
      <c r="H118" s="7"/>
      <c r="I118" s="10"/>
      <c r="K118" s="19"/>
      <c r="L118" s="62"/>
      <c r="M118" s="62"/>
      <c r="N118" s="62"/>
      <c r="O118" s="62"/>
      <c r="P118" s="19"/>
      <c r="Q118" s="19"/>
      <c r="S118" s="23"/>
      <c r="T118" s="19"/>
      <c r="U118" s="19"/>
      <c r="V118" s="19"/>
      <c r="W118" s="19"/>
      <c r="X118" s="33"/>
      <c r="Y118" s="33"/>
      <c r="Z118" s="33"/>
      <c r="AA118" s="33"/>
    </row>
    <row r="119" spans="2:27" s="22" customFormat="1" x14ac:dyDescent="0.25">
      <c r="B119" s="8"/>
      <c r="C119" s="4"/>
      <c r="D119" s="4"/>
      <c r="E119" s="10"/>
      <c r="F119" s="10"/>
      <c r="G119" s="7"/>
      <c r="H119" s="7"/>
      <c r="I119" s="10"/>
      <c r="K119" s="19"/>
      <c r="L119" s="62"/>
      <c r="M119" s="62"/>
      <c r="N119" s="62"/>
      <c r="O119" s="62"/>
      <c r="P119" s="19"/>
      <c r="Q119" s="19"/>
      <c r="S119" s="23"/>
      <c r="T119" s="19"/>
      <c r="U119" s="19"/>
      <c r="V119" s="19"/>
      <c r="W119" s="19"/>
      <c r="X119" s="33"/>
      <c r="Y119" s="33"/>
      <c r="Z119" s="33"/>
      <c r="AA119" s="33"/>
    </row>
    <row r="120" spans="2:27" s="22" customFormat="1" x14ac:dyDescent="0.25">
      <c r="B120" s="8"/>
      <c r="C120" s="4"/>
      <c r="D120" s="4"/>
      <c r="E120" s="10"/>
      <c r="F120" s="10"/>
      <c r="G120" s="7"/>
      <c r="H120" s="7"/>
      <c r="I120" s="10"/>
      <c r="K120" s="19"/>
      <c r="L120" s="62"/>
      <c r="M120" s="62"/>
      <c r="N120" s="62"/>
      <c r="O120" s="62"/>
      <c r="P120" s="19"/>
      <c r="Q120" s="19"/>
      <c r="S120" s="23"/>
      <c r="T120" s="19"/>
      <c r="U120" s="19"/>
      <c r="V120" s="19"/>
      <c r="W120" s="19"/>
      <c r="X120" s="33"/>
      <c r="Y120" s="33"/>
      <c r="Z120" s="33"/>
      <c r="AA120" s="33"/>
    </row>
    <row r="121" spans="2:27" s="22" customFormat="1" x14ac:dyDescent="0.25">
      <c r="B121" s="8"/>
      <c r="C121" s="4"/>
      <c r="D121" s="4"/>
      <c r="E121" s="10"/>
      <c r="F121" s="10"/>
      <c r="G121" s="7"/>
      <c r="H121" s="7"/>
      <c r="I121" s="10"/>
      <c r="K121" s="19"/>
      <c r="L121" s="62"/>
      <c r="M121" s="62"/>
      <c r="N121" s="62"/>
      <c r="O121" s="62"/>
      <c r="P121" s="19"/>
      <c r="Q121" s="19"/>
      <c r="S121" s="23"/>
      <c r="T121" s="19"/>
      <c r="U121" s="19"/>
      <c r="V121" s="19"/>
      <c r="W121" s="19"/>
      <c r="X121" s="33"/>
      <c r="Y121" s="33"/>
      <c r="Z121" s="33"/>
      <c r="AA121" s="33"/>
    </row>
    <row r="122" spans="2:27" s="22" customFormat="1" x14ac:dyDescent="0.25">
      <c r="B122" s="8"/>
      <c r="C122" s="4"/>
      <c r="D122" s="4"/>
      <c r="E122" s="10"/>
      <c r="F122" s="10"/>
      <c r="G122" s="7"/>
      <c r="H122" s="7"/>
      <c r="I122" s="10"/>
      <c r="K122" s="19"/>
      <c r="L122" s="62"/>
      <c r="M122" s="62"/>
      <c r="N122" s="62"/>
      <c r="O122" s="62"/>
      <c r="P122" s="19"/>
      <c r="Q122" s="19"/>
      <c r="S122" s="23"/>
      <c r="T122" s="19"/>
      <c r="U122" s="19"/>
      <c r="V122" s="19"/>
      <c r="W122" s="19"/>
      <c r="X122" s="33"/>
      <c r="Y122" s="33"/>
      <c r="Z122" s="33"/>
      <c r="AA122" s="33"/>
    </row>
    <row r="123" spans="2:27" s="22" customFormat="1" x14ac:dyDescent="0.25">
      <c r="B123" s="8"/>
      <c r="C123" s="4"/>
      <c r="D123" s="4"/>
      <c r="E123" s="10"/>
      <c r="F123" s="10"/>
      <c r="G123" s="7"/>
      <c r="H123" s="7"/>
      <c r="I123" s="10"/>
      <c r="K123" s="19"/>
      <c r="L123" s="62"/>
      <c r="M123" s="62"/>
      <c r="N123" s="62"/>
      <c r="O123" s="62"/>
      <c r="P123" s="19"/>
      <c r="Q123" s="19"/>
      <c r="S123" s="23"/>
      <c r="T123" s="19"/>
      <c r="U123" s="19"/>
      <c r="V123" s="19"/>
      <c r="W123" s="19"/>
      <c r="X123" s="33"/>
      <c r="Y123" s="33"/>
      <c r="Z123" s="33"/>
      <c r="AA123" s="33"/>
    </row>
    <row r="124" spans="2:27" s="22" customFormat="1" x14ac:dyDescent="0.25">
      <c r="B124" s="8"/>
      <c r="C124" s="4"/>
      <c r="D124" s="4"/>
      <c r="E124" s="10"/>
      <c r="F124" s="10"/>
      <c r="G124" s="7"/>
      <c r="H124" s="7"/>
      <c r="I124" s="10"/>
      <c r="K124" s="19"/>
      <c r="L124" s="62"/>
      <c r="M124" s="62"/>
      <c r="N124" s="62"/>
      <c r="O124" s="62"/>
      <c r="P124" s="19"/>
      <c r="Q124" s="19"/>
      <c r="S124" s="23"/>
      <c r="T124" s="19"/>
      <c r="U124" s="19"/>
      <c r="V124" s="19"/>
      <c r="W124" s="19"/>
      <c r="X124" s="33"/>
      <c r="Y124" s="33"/>
      <c r="Z124" s="33"/>
      <c r="AA124" s="33"/>
    </row>
    <row r="125" spans="2:27" s="22" customFormat="1" x14ac:dyDescent="0.25">
      <c r="B125" s="8"/>
      <c r="C125" s="4"/>
      <c r="D125" s="4"/>
      <c r="E125" s="10"/>
      <c r="F125" s="10"/>
      <c r="G125" s="7"/>
      <c r="H125" s="7"/>
      <c r="I125" s="10"/>
      <c r="K125" s="19"/>
      <c r="L125" s="62"/>
      <c r="M125" s="62"/>
      <c r="N125" s="62"/>
      <c r="O125" s="62"/>
      <c r="P125" s="19"/>
      <c r="Q125" s="19"/>
      <c r="S125" s="23"/>
      <c r="T125" s="19"/>
      <c r="U125" s="19"/>
      <c r="V125" s="19"/>
      <c r="W125" s="19"/>
      <c r="X125" s="33"/>
      <c r="Y125" s="33"/>
      <c r="Z125" s="33"/>
      <c r="AA125" s="33"/>
    </row>
    <row r="126" spans="2:27" s="22" customFormat="1" x14ac:dyDescent="0.25">
      <c r="B126" s="8"/>
      <c r="C126" s="4"/>
      <c r="D126" s="4"/>
      <c r="E126" s="10"/>
      <c r="F126" s="10"/>
      <c r="G126" s="7"/>
      <c r="H126" s="7"/>
      <c r="I126" s="10"/>
      <c r="K126" s="19"/>
      <c r="L126" s="62"/>
      <c r="M126" s="62"/>
      <c r="N126" s="62"/>
      <c r="O126" s="62"/>
      <c r="P126" s="19"/>
      <c r="Q126" s="19"/>
      <c r="S126" s="23"/>
      <c r="T126" s="19"/>
      <c r="U126" s="19"/>
      <c r="V126" s="19"/>
      <c r="W126" s="19"/>
      <c r="X126" s="33"/>
      <c r="Y126" s="33"/>
      <c r="Z126" s="33"/>
      <c r="AA126" s="33"/>
    </row>
    <row r="127" spans="2:27" s="22" customFormat="1" x14ac:dyDescent="0.25">
      <c r="B127" s="8"/>
      <c r="C127" s="4"/>
      <c r="D127" s="4"/>
      <c r="E127" s="10"/>
      <c r="F127" s="10"/>
      <c r="G127" s="7"/>
      <c r="H127" s="7"/>
      <c r="I127" s="10"/>
      <c r="K127" s="19"/>
      <c r="L127" s="62"/>
      <c r="M127" s="62"/>
      <c r="N127" s="62"/>
      <c r="O127" s="62"/>
      <c r="P127" s="19"/>
      <c r="Q127" s="19"/>
      <c r="S127" s="23"/>
      <c r="T127" s="19"/>
      <c r="U127" s="19"/>
      <c r="V127" s="19"/>
      <c r="W127" s="19"/>
      <c r="X127" s="33"/>
      <c r="Y127" s="33"/>
      <c r="Z127" s="33"/>
      <c r="AA127" s="33"/>
    </row>
    <row r="128" spans="2:27" s="22" customFormat="1" x14ac:dyDescent="0.25">
      <c r="B128" s="8"/>
      <c r="C128" s="4"/>
      <c r="D128" s="4"/>
      <c r="E128" s="10"/>
      <c r="F128" s="10"/>
      <c r="G128" s="7"/>
      <c r="H128" s="7"/>
      <c r="I128" s="10"/>
      <c r="K128" s="19"/>
      <c r="L128" s="62"/>
      <c r="M128" s="62"/>
      <c r="N128" s="62"/>
      <c r="O128" s="62"/>
      <c r="P128" s="19"/>
      <c r="Q128" s="19"/>
      <c r="S128" s="23"/>
      <c r="T128" s="19"/>
      <c r="U128" s="19"/>
      <c r="V128" s="19"/>
      <c r="W128" s="19"/>
      <c r="X128" s="33"/>
      <c r="Y128" s="33"/>
      <c r="Z128" s="33"/>
      <c r="AA128" s="33"/>
    </row>
    <row r="129" spans="2:27" s="22" customFormat="1" x14ac:dyDescent="0.25">
      <c r="B129" s="8"/>
      <c r="C129" s="4"/>
      <c r="D129" s="4"/>
      <c r="E129" s="10"/>
      <c r="F129" s="10"/>
      <c r="G129" s="7"/>
      <c r="H129" s="7"/>
      <c r="I129" s="10"/>
      <c r="K129" s="19"/>
      <c r="L129" s="62"/>
      <c r="M129" s="62"/>
      <c r="N129" s="62"/>
      <c r="O129" s="62"/>
      <c r="P129" s="19"/>
      <c r="Q129" s="19"/>
      <c r="S129" s="23"/>
      <c r="T129" s="19"/>
      <c r="U129" s="19"/>
      <c r="V129" s="19"/>
      <c r="W129" s="19"/>
      <c r="X129" s="33"/>
      <c r="Y129" s="33"/>
      <c r="Z129" s="33"/>
      <c r="AA129" s="33"/>
    </row>
    <row r="130" spans="2:27" s="22" customFormat="1" x14ac:dyDescent="0.25">
      <c r="B130" s="8"/>
      <c r="C130" s="4"/>
      <c r="D130" s="4"/>
      <c r="E130" s="10"/>
      <c r="F130" s="10"/>
      <c r="G130" s="7"/>
      <c r="H130" s="7"/>
      <c r="I130" s="10"/>
      <c r="K130" s="19"/>
      <c r="L130" s="62"/>
      <c r="M130" s="62"/>
      <c r="N130" s="62"/>
      <c r="O130" s="62"/>
      <c r="P130" s="19"/>
      <c r="Q130" s="19"/>
      <c r="S130" s="23"/>
      <c r="T130" s="19"/>
      <c r="U130" s="19"/>
      <c r="V130" s="19"/>
      <c r="W130" s="19"/>
      <c r="X130" s="33"/>
      <c r="Y130" s="33"/>
      <c r="Z130" s="33"/>
      <c r="AA130" s="33"/>
    </row>
    <row r="131" spans="2:27" s="22" customFormat="1" x14ac:dyDescent="0.25">
      <c r="B131" s="8"/>
      <c r="C131" s="4"/>
      <c r="D131" s="4"/>
      <c r="E131" s="10"/>
      <c r="F131" s="10"/>
      <c r="G131" s="7"/>
      <c r="H131" s="7"/>
      <c r="I131" s="10"/>
      <c r="K131" s="19"/>
      <c r="L131" s="62"/>
      <c r="M131" s="62"/>
      <c r="N131" s="62"/>
      <c r="O131" s="62"/>
      <c r="P131" s="19"/>
      <c r="Q131" s="19"/>
      <c r="S131" s="23"/>
      <c r="T131" s="19"/>
      <c r="U131" s="19"/>
      <c r="V131" s="19"/>
      <c r="W131" s="19"/>
      <c r="X131" s="33"/>
      <c r="Y131" s="33"/>
      <c r="Z131" s="33"/>
      <c r="AA131" s="33"/>
    </row>
    <row r="132" spans="2:27" s="22" customFormat="1" x14ac:dyDescent="0.25">
      <c r="B132" s="8"/>
      <c r="C132" s="4"/>
      <c r="D132" s="4"/>
      <c r="E132" s="10"/>
      <c r="F132" s="10"/>
      <c r="G132" s="7"/>
      <c r="H132" s="7"/>
      <c r="I132" s="10"/>
      <c r="K132" s="19"/>
      <c r="L132" s="62"/>
      <c r="M132" s="62"/>
      <c r="N132" s="62"/>
      <c r="O132" s="62"/>
      <c r="P132" s="19"/>
      <c r="Q132" s="19"/>
      <c r="S132" s="23"/>
      <c r="T132" s="19"/>
      <c r="U132" s="19"/>
      <c r="V132" s="19"/>
      <c r="W132" s="19"/>
      <c r="X132" s="33"/>
      <c r="Y132" s="33"/>
      <c r="Z132" s="33"/>
      <c r="AA132" s="33"/>
    </row>
    <row r="133" spans="2:27" s="22" customFormat="1" x14ac:dyDescent="0.25">
      <c r="B133" s="8"/>
      <c r="C133" s="4"/>
      <c r="D133" s="4"/>
      <c r="E133" s="10"/>
      <c r="F133" s="10"/>
      <c r="G133" s="7"/>
      <c r="H133" s="7"/>
      <c r="I133" s="10"/>
      <c r="K133" s="19"/>
      <c r="L133" s="62"/>
      <c r="M133" s="62"/>
      <c r="N133" s="62"/>
      <c r="O133" s="62"/>
      <c r="P133" s="19"/>
      <c r="Q133" s="19"/>
      <c r="S133" s="23"/>
      <c r="T133" s="19"/>
      <c r="U133" s="19"/>
      <c r="V133" s="19"/>
      <c r="W133" s="19"/>
      <c r="X133" s="33"/>
      <c r="Y133" s="33"/>
      <c r="Z133" s="33"/>
      <c r="AA133" s="33"/>
    </row>
    <row r="134" spans="2:27" s="22" customFormat="1" x14ac:dyDescent="0.25">
      <c r="B134" s="8"/>
      <c r="C134" s="4"/>
      <c r="D134" s="4"/>
      <c r="E134" s="10"/>
      <c r="F134" s="10"/>
      <c r="G134" s="7"/>
      <c r="H134" s="7"/>
      <c r="I134" s="10"/>
      <c r="K134" s="19"/>
      <c r="L134" s="62"/>
      <c r="M134" s="62"/>
      <c r="N134" s="62"/>
      <c r="O134" s="62"/>
      <c r="P134" s="19"/>
      <c r="Q134" s="19"/>
      <c r="R134" s="19"/>
      <c r="S134" s="19"/>
      <c r="T134" s="19"/>
      <c r="U134" s="19"/>
      <c r="V134" s="19"/>
      <c r="W134" s="19"/>
      <c r="X134" s="33"/>
      <c r="Y134" s="33"/>
      <c r="Z134" s="33"/>
      <c r="AA134" s="33"/>
    </row>
    <row r="135" spans="2:27" s="22" customFormat="1" x14ac:dyDescent="0.25">
      <c r="B135" s="8"/>
      <c r="C135" s="4"/>
      <c r="D135" s="4"/>
      <c r="E135" s="10"/>
      <c r="F135" s="10"/>
      <c r="G135" s="7"/>
      <c r="H135" s="7"/>
      <c r="I135" s="10"/>
      <c r="K135" s="19"/>
      <c r="L135" s="62"/>
      <c r="M135" s="62"/>
      <c r="N135" s="62"/>
      <c r="O135" s="62"/>
      <c r="P135" s="19"/>
      <c r="Q135" s="19"/>
      <c r="R135" s="19"/>
      <c r="S135" s="19"/>
      <c r="T135" s="19"/>
      <c r="U135" s="19"/>
      <c r="V135" s="19"/>
      <c r="W135" s="19"/>
      <c r="X135" s="33"/>
      <c r="Y135" s="33"/>
      <c r="Z135" s="33"/>
      <c r="AA135" s="33"/>
    </row>
    <row r="136" spans="2:27" s="22" customFormat="1" x14ac:dyDescent="0.25">
      <c r="B136" s="8"/>
      <c r="C136" s="4"/>
      <c r="D136" s="4"/>
      <c r="E136" s="10"/>
      <c r="F136" s="10"/>
      <c r="G136" s="7"/>
      <c r="H136" s="7"/>
      <c r="I136" s="10"/>
      <c r="K136" s="19"/>
      <c r="L136" s="62"/>
      <c r="M136" s="62"/>
      <c r="N136" s="62"/>
      <c r="O136" s="62"/>
      <c r="P136" s="19"/>
      <c r="Q136" s="19"/>
      <c r="S136" s="23"/>
      <c r="T136" s="19"/>
      <c r="U136" s="19"/>
      <c r="V136" s="19"/>
      <c r="W136" s="19"/>
      <c r="X136" s="33"/>
      <c r="Y136" s="33"/>
      <c r="Z136" s="33"/>
      <c r="AA136" s="33"/>
    </row>
    <row r="137" spans="2:27" s="22" customFormat="1" x14ac:dyDescent="0.25">
      <c r="B137" s="8"/>
      <c r="C137" s="4"/>
      <c r="D137" s="4"/>
      <c r="E137" s="10"/>
      <c r="F137" s="10"/>
      <c r="G137" s="7"/>
      <c r="H137" s="7"/>
      <c r="I137" s="10"/>
      <c r="K137" s="19"/>
      <c r="L137" s="62"/>
      <c r="M137" s="62"/>
      <c r="N137" s="62"/>
      <c r="O137" s="62"/>
      <c r="P137" s="19"/>
      <c r="Q137" s="19"/>
      <c r="S137" s="23"/>
      <c r="T137" s="19"/>
      <c r="U137" s="19"/>
      <c r="V137" s="19"/>
      <c r="W137" s="19"/>
      <c r="X137" s="33"/>
      <c r="Y137" s="33"/>
      <c r="Z137" s="33"/>
      <c r="AA137" s="33"/>
    </row>
    <row r="138" spans="2:27" s="22" customFormat="1" x14ac:dyDescent="0.25">
      <c r="B138" s="8"/>
      <c r="C138" s="4"/>
      <c r="D138" s="4"/>
      <c r="E138" s="10"/>
      <c r="F138" s="10"/>
      <c r="G138" s="7"/>
      <c r="H138" s="7"/>
      <c r="I138" s="10"/>
      <c r="K138" s="19"/>
      <c r="L138" s="62"/>
      <c r="M138" s="62"/>
      <c r="N138" s="62"/>
      <c r="O138" s="62"/>
      <c r="P138" s="19"/>
      <c r="Q138" s="19"/>
      <c r="S138" s="23"/>
      <c r="T138" s="19"/>
      <c r="U138" s="19"/>
      <c r="V138" s="19"/>
      <c r="W138" s="19"/>
      <c r="X138" s="33"/>
      <c r="Y138" s="33"/>
      <c r="Z138" s="33"/>
      <c r="AA138" s="33"/>
    </row>
    <row r="139" spans="2:27" s="22" customFormat="1" x14ac:dyDescent="0.25">
      <c r="B139" s="8"/>
      <c r="C139" s="4"/>
      <c r="D139" s="4"/>
      <c r="E139" s="10"/>
      <c r="F139" s="10"/>
      <c r="G139" s="7"/>
      <c r="H139" s="7"/>
      <c r="I139" s="10"/>
      <c r="K139" s="19"/>
      <c r="L139" s="62"/>
      <c r="M139" s="62"/>
      <c r="N139" s="62"/>
      <c r="O139" s="62"/>
      <c r="P139" s="19"/>
      <c r="Q139" s="19"/>
      <c r="S139" s="23"/>
      <c r="T139" s="19"/>
      <c r="U139" s="19"/>
      <c r="V139" s="19"/>
      <c r="W139" s="19"/>
      <c r="X139" s="33"/>
      <c r="Y139" s="33"/>
      <c r="Z139" s="33"/>
      <c r="AA139" s="33"/>
    </row>
    <row r="140" spans="2:27" s="22" customFormat="1" x14ac:dyDescent="0.25">
      <c r="B140" s="8"/>
      <c r="C140" s="4"/>
      <c r="D140" s="4"/>
      <c r="E140" s="10"/>
      <c r="F140" s="10"/>
      <c r="G140" s="7"/>
      <c r="H140" s="7"/>
      <c r="I140" s="10"/>
      <c r="K140" s="19"/>
      <c r="L140" s="62"/>
      <c r="M140" s="62"/>
      <c r="N140" s="62"/>
      <c r="O140" s="62"/>
      <c r="P140" s="19"/>
      <c r="Q140" s="19"/>
      <c r="S140" s="23"/>
      <c r="T140" s="19"/>
      <c r="U140" s="19"/>
      <c r="V140" s="19"/>
      <c r="W140" s="19"/>
      <c r="X140" s="33"/>
      <c r="Y140" s="33"/>
      <c r="Z140" s="33"/>
      <c r="AA140" s="33"/>
    </row>
    <row r="141" spans="2:27" s="22" customFormat="1" x14ac:dyDescent="0.25">
      <c r="B141" s="8"/>
      <c r="C141" s="4"/>
      <c r="D141" s="4"/>
      <c r="E141" s="10"/>
      <c r="F141" s="10"/>
      <c r="G141" s="7"/>
      <c r="H141" s="7"/>
      <c r="I141" s="10"/>
      <c r="K141" s="19"/>
      <c r="L141" s="62"/>
      <c r="M141" s="62"/>
      <c r="N141" s="62"/>
      <c r="O141" s="62"/>
      <c r="P141" s="19"/>
      <c r="Q141" s="19"/>
      <c r="S141" s="23"/>
      <c r="T141" s="19"/>
      <c r="U141" s="19"/>
      <c r="V141" s="19"/>
      <c r="W141" s="19"/>
      <c r="X141" s="33"/>
      <c r="Y141" s="33"/>
      <c r="Z141" s="33"/>
      <c r="AA141" s="33"/>
    </row>
    <row r="142" spans="2:27" s="22" customFormat="1" x14ac:dyDescent="0.25">
      <c r="B142" s="8"/>
      <c r="C142" s="4"/>
      <c r="D142" s="4"/>
      <c r="E142" s="10"/>
      <c r="F142" s="10"/>
      <c r="G142" s="7"/>
      <c r="H142" s="7"/>
      <c r="I142" s="10"/>
      <c r="K142" s="19"/>
      <c r="L142" s="62"/>
      <c r="M142" s="62"/>
      <c r="N142" s="62"/>
      <c r="O142" s="62"/>
      <c r="P142" s="19"/>
      <c r="Q142" s="19"/>
      <c r="S142" s="23"/>
      <c r="T142" s="19"/>
      <c r="U142" s="19"/>
      <c r="V142" s="19"/>
      <c r="W142" s="19"/>
      <c r="X142" s="33"/>
      <c r="Y142" s="33"/>
      <c r="Z142" s="33"/>
      <c r="AA142" s="33"/>
    </row>
    <row r="143" spans="2:27" s="22" customFormat="1" x14ac:dyDescent="0.25">
      <c r="B143" s="8"/>
      <c r="C143" s="4"/>
      <c r="D143" s="4"/>
      <c r="E143" s="10"/>
      <c r="F143" s="10"/>
      <c r="G143" s="7"/>
      <c r="H143" s="7"/>
      <c r="I143" s="10"/>
      <c r="K143" s="19"/>
      <c r="L143" s="62"/>
      <c r="M143" s="62"/>
      <c r="N143" s="62"/>
      <c r="O143" s="62"/>
      <c r="P143" s="19"/>
      <c r="Q143" s="19"/>
      <c r="S143" s="23"/>
      <c r="T143" s="19"/>
      <c r="U143" s="19"/>
      <c r="V143" s="19"/>
      <c r="W143" s="19"/>
      <c r="X143" s="33"/>
      <c r="Y143" s="33"/>
      <c r="Z143" s="33"/>
      <c r="AA143" s="33"/>
    </row>
    <row r="144" spans="2:27" s="22" customFormat="1" x14ac:dyDescent="0.25">
      <c r="B144" s="8"/>
      <c r="C144" s="4"/>
      <c r="D144" s="4"/>
      <c r="E144" s="10"/>
      <c r="F144" s="10"/>
      <c r="G144" s="7"/>
      <c r="H144" s="7"/>
      <c r="I144" s="10"/>
      <c r="K144" s="19"/>
      <c r="L144" s="62"/>
      <c r="M144" s="62"/>
      <c r="N144" s="62"/>
      <c r="O144" s="62"/>
      <c r="P144" s="19"/>
      <c r="Q144" s="19"/>
      <c r="S144" s="23"/>
      <c r="T144" s="19"/>
      <c r="U144" s="19"/>
      <c r="V144" s="19"/>
      <c r="W144" s="19"/>
      <c r="X144" s="33"/>
      <c r="Y144" s="33"/>
      <c r="Z144" s="33"/>
      <c r="AA144" s="33"/>
    </row>
    <row r="145" spans="2:27" s="22" customFormat="1" x14ac:dyDescent="0.25">
      <c r="B145" s="8"/>
      <c r="C145" s="4"/>
      <c r="D145" s="4"/>
      <c r="E145" s="10"/>
      <c r="F145" s="10"/>
      <c r="G145" s="7"/>
      <c r="H145" s="7"/>
      <c r="I145" s="10"/>
      <c r="K145" s="19"/>
      <c r="L145" s="62"/>
      <c r="M145" s="62"/>
      <c r="N145" s="62"/>
      <c r="O145" s="62"/>
      <c r="P145" s="19"/>
      <c r="Q145" s="19"/>
      <c r="S145" s="23"/>
      <c r="T145" s="19"/>
      <c r="U145" s="19"/>
      <c r="V145" s="19"/>
      <c r="W145" s="19"/>
      <c r="X145" s="33"/>
      <c r="Y145" s="33"/>
      <c r="Z145" s="33"/>
      <c r="AA145" s="33"/>
    </row>
    <row r="146" spans="2:27" s="22" customFormat="1" x14ac:dyDescent="0.25">
      <c r="B146" s="8"/>
      <c r="C146" s="4"/>
      <c r="D146" s="4"/>
      <c r="E146" s="10"/>
      <c r="F146" s="10"/>
      <c r="G146" s="7"/>
      <c r="H146" s="7"/>
      <c r="I146" s="10"/>
      <c r="K146" s="19"/>
      <c r="L146" s="62"/>
      <c r="M146" s="62"/>
      <c r="N146" s="62"/>
      <c r="O146" s="62"/>
      <c r="P146" s="19"/>
      <c r="Q146" s="19"/>
      <c r="S146" s="23"/>
      <c r="T146" s="19"/>
      <c r="U146" s="19"/>
      <c r="V146" s="19"/>
      <c r="W146" s="19"/>
      <c r="X146" s="33"/>
      <c r="Y146" s="33"/>
      <c r="Z146" s="33"/>
      <c r="AA146" s="33"/>
    </row>
    <row r="147" spans="2:27" s="22" customFormat="1" x14ac:dyDescent="0.25">
      <c r="B147" s="8"/>
      <c r="C147" s="4"/>
      <c r="D147" s="4"/>
      <c r="E147" s="10"/>
      <c r="F147" s="10"/>
      <c r="G147" s="7"/>
      <c r="H147" s="7"/>
      <c r="I147" s="10"/>
      <c r="K147" s="19"/>
      <c r="L147" s="62"/>
      <c r="M147" s="62"/>
      <c r="N147" s="62"/>
      <c r="O147" s="62"/>
      <c r="P147" s="19"/>
      <c r="Q147" s="19"/>
      <c r="S147" s="23"/>
      <c r="T147" s="19"/>
      <c r="U147" s="19"/>
      <c r="V147" s="19"/>
      <c r="W147" s="19"/>
      <c r="X147" s="33"/>
      <c r="Y147" s="33"/>
      <c r="Z147" s="33"/>
      <c r="AA147" s="33"/>
    </row>
    <row r="148" spans="2:27" s="22" customFormat="1" x14ac:dyDescent="0.25">
      <c r="B148" s="8"/>
      <c r="C148" s="4"/>
      <c r="D148" s="4"/>
      <c r="E148" s="10"/>
      <c r="F148" s="10"/>
      <c r="G148" s="7"/>
      <c r="H148" s="7"/>
      <c r="I148" s="10"/>
      <c r="K148" s="19"/>
      <c r="L148" s="62"/>
      <c r="M148" s="62"/>
      <c r="N148" s="62"/>
      <c r="O148" s="62"/>
      <c r="P148" s="19"/>
      <c r="Q148" s="19"/>
      <c r="S148" s="23"/>
      <c r="T148" s="19"/>
      <c r="U148" s="19"/>
      <c r="V148" s="19"/>
      <c r="W148" s="19"/>
      <c r="X148" s="33"/>
      <c r="Y148" s="33"/>
      <c r="Z148" s="33"/>
      <c r="AA148" s="33"/>
    </row>
    <row r="149" spans="2:27" s="22" customFormat="1" x14ac:dyDescent="0.25">
      <c r="B149" s="8"/>
      <c r="C149" s="4"/>
      <c r="D149" s="4"/>
      <c r="E149" s="10"/>
      <c r="F149" s="10"/>
      <c r="G149" s="7"/>
      <c r="H149" s="7"/>
      <c r="I149" s="10"/>
      <c r="K149" s="19"/>
      <c r="L149" s="62"/>
      <c r="M149" s="62"/>
      <c r="N149" s="62"/>
      <c r="O149" s="62"/>
      <c r="P149" s="19"/>
      <c r="Q149" s="19"/>
      <c r="S149" s="23"/>
      <c r="T149" s="19"/>
      <c r="U149" s="19"/>
      <c r="V149" s="19"/>
      <c r="W149" s="19"/>
      <c r="X149" s="33"/>
      <c r="Y149" s="33"/>
      <c r="Z149" s="33"/>
      <c r="AA149" s="33"/>
    </row>
    <row r="150" spans="2:27" s="22" customFormat="1" x14ac:dyDescent="0.25">
      <c r="B150" s="8"/>
      <c r="C150" s="4"/>
      <c r="D150" s="4"/>
      <c r="E150" s="10"/>
      <c r="F150" s="10"/>
      <c r="G150" s="7"/>
      <c r="H150" s="7"/>
      <c r="I150" s="10"/>
      <c r="K150" s="19"/>
      <c r="L150" s="62"/>
      <c r="M150" s="62"/>
      <c r="N150" s="62"/>
      <c r="O150" s="62"/>
      <c r="P150" s="19"/>
      <c r="Q150" s="19"/>
      <c r="S150" s="23"/>
      <c r="T150" s="19"/>
      <c r="U150" s="19"/>
      <c r="V150" s="19"/>
      <c r="W150" s="19"/>
      <c r="X150" s="33"/>
      <c r="Y150" s="33"/>
      <c r="Z150" s="33"/>
      <c r="AA150" s="33"/>
    </row>
    <row r="151" spans="2:27" s="22" customFormat="1" x14ac:dyDescent="0.25">
      <c r="B151" s="8"/>
      <c r="C151" s="4"/>
      <c r="D151" s="4"/>
      <c r="E151" s="10"/>
      <c r="F151" s="10"/>
      <c r="G151" s="7"/>
      <c r="H151" s="7"/>
      <c r="I151" s="10"/>
      <c r="K151" s="19"/>
      <c r="L151" s="62"/>
      <c r="M151" s="62"/>
      <c r="N151" s="62"/>
      <c r="O151" s="62"/>
      <c r="P151" s="19"/>
      <c r="Q151" s="19"/>
      <c r="S151" s="23"/>
      <c r="T151" s="19"/>
      <c r="U151" s="19"/>
      <c r="V151" s="19"/>
      <c r="W151" s="19"/>
      <c r="X151" s="33"/>
      <c r="Y151" s="33"/>
      <c r="Z151" s="33"/>
      <c r="AA151" s="33"/>
    </row>
    <row r="152" spans="2:27" s="22" customFormat="1" x14ac:dyDescent="0.25">
      <c r="B152" s="8"/>
      <c r="C152" s="4"/>
      <c r="D152" s="4"/>
      <c r="E152" s="10"/>
      <c r="F152" s="10"/>
      <c r="G152" s="7"/>
      <c r="H152" s="7"/>
      <c r="I152" s="10"/>
      <c r="K152" s="19"/>
      <c r="L152" s="62"/>
      <c r="M152" s="62"/>
      <c r="N152" s="62"/>
      <c r="O152" s="62"/>
      <c r="P152" s="19"/>
      <c r="Q152" s="19"/>
      <c r="R152" s="19"/>
      <c r="S152" s="19"/>
      <c r="T152" s="19"/>
      <c r="U152" s="19"/>
      <c r="V152" s="19"/>
      <c r="W152" s="19"/>
      <c r="X152" s="33"/>
      <c r="Y152" s="33"/>
      <c r="Z152" s="33"/>
      <c r="AA152" s="33"/>
    </row>
    <row r="153" spans="2:27" s="22" customFormat="1" x14ac:dyDescent="0.25">
      <c r="B153" s="8"/>
      <c r="C153" s="4"/>
      <c r="D153" s="4"/>
      <c r="E153" s="10"/>
      <c r="F153" s="10"/>
      <c r="G153" s="7"/>
      <c r="H153" s="7"/>
      <c r="I153" s="10"/>
      <c r="K153" s="19"/>
      <c r="L153" s="62"/>
      <c r="M153" s="62"/>
      <c r="N153" s="62"/>
      <c r="O153" s="62"/>
      <c r="P153" s="19"/>
      <c r="Q153" s="19"/>
      <c r="R153" s="19"/>
      <c r="S153" s="19"/>
      <c r="T153" s="19"/>
      <c r="U153" s="19"/>
      <c r="V153" s="19"/>
      <c r="W153" s="19"/>
      <c r="X153" s="33"/>
      <c r="Y153" s="33"/>
      <c r="Z153" s="33"/>
      <c r="AA153" s="33"/>
    </row>
    <row r="154" spans="2:27" s="22" customFormat="1" x14ac:dyDescent="0.25">
      <c r="B154" s="8"/>
      <c r="C154" s="4"/>
      <c r="D154" s="4"/>
      <c r="E154" s="10"/>
      <c r="F154" s="10"/>
      <c r="G154" s="7"/>
      <c r="H154" s="7"/>
      <c r="I154" s="10"/>
      <c r="K154" s="19"/>
      <c r="L154" s="62"/>
      <c r="M154" s="62"/>
      <c r="N154" s="62"/>
      <c r="O154" s="62"/>
      <c r="P154" s="19"/>
      <c r="Q154" s="19"/>
      <c r="S154" s="23"/>
      <c r="T154" s="19"/>
      <c r="U154" s="19"/>
      <c r="V154" s="19"/>
      <c r="W154" s="19"/>
      <c r="X154" s="33"/>
      <c r="Y154" s="33"/>
      <c r="Z154" s="33"/>
      <c r="AA154" s="33"/>
    </row>
    <row r="155" spans="2:27" s="22" customFormat="1" x14ac:dyDescent="0.25">
      <c r="B155" s="8"/>
      <c r="C155" s="4"/>
      <c r="D155" s="4"/>
      <c r="E155" s="10"/>
      <c r="F155" s="10"/>
      <c r="G155" s="7"/>
      <c r="H155" s="7"/>
      <c r="I155" s="10"/>
      <c r="K155" s="19"/>
      <c r="L155" s="62"/>
      <c r="M155" s="62"/>
      <c r="N155" s="62"/>
      <c r="O155" s="62"/>
      <c r="P155" s="19"/>
      <c r="Q155" s="19"/>
      <c r="S155" s="23"/>
      <c r="T155" s="19"/>
      <c r="U155" s="19"/>
      <c r="V155" s="19"/>
      <c r="W155" s="19"/>
      <c r="X155" s="33"/>
      <c r="Y155" s="33"/>
      <c r="Z155" s="33"/>
      <c r="AA155" s="33"/>
    </row>
    <row r="156" spans="2:27" s="22" customFormat="1" x14ac:dyDescent="0.25">
      <c r="B156" s="8"/>
      <c r="C156" s="4"/>
      <c r="D156" s="4"/>
      <c r="E156" s="10"/>
      <c r="F156" s="10"/>
      <c r="G156" s="7"/>
      <c r="H156" s="7"/>
      <c r="I156" s="10"/>
      <c r="K156" s="19"/>
      <c r="L156" s="62"/>
      <c r="M156" s="62"/>
      <c r="N156" s="62"/>
      <c r="O156" s="62"/>
      <c r="P156" s="19"/>
      <c r="Q156" s="19"/>
      <c r="R156" s="19"/>
      <c r="S156" s="19"/>
      <c r="T156" s="19"/>
      <c r="U156" s="19"/>
      <c r="V156" s="19"/>
      <c r="W156" s="19"/>
      <c r="X156" s="33"/>
      <c r="Y156" s="33"/>
      <c r="Z156" s="33"/>
      <c r="AA156" s="33"/>
    </row>
    <row r="157" spans="2:27" s="22" customFormat="1" x14ac:dyDescent="0.25">
      <c r="B157" s="8"/>
      <c r="C157" s="4"/>
      <c r="D157" s="4"/>
      <c r="E157" s="10"/>
      <c r="F157" s="10"/>
      <c r="G157" s="7"/>
      <c r="H157" s="7"/>
      <c r="I157" s="10"/>
      <c r="K157" s="19"/>
      <c r="L157" s="62"/>
      <c r="M157" s="62"/>
      <c r="N157" s="62"/>
      <c r="O157" s="62"/>
      <c r="P157" s="19"/>
      <c r="Q157" s="19"/>
      <c r="R157" s="19"/>
      <c r="S157" s="19"/>
      <c r="T157" s="19"/>
      <c r="U157" s="19"/>
      <c r="V157" s="19"/>
      <c r="W157" s="19"/>
      <c r="X157" s="33"/>
      <c r="Y157" s="33"/>
      <c r="Z157" s="33"/>
      <c r="AA157" s="33"/>
    </row>
    <row r="158" spans="2:27" s="22" customFormat="1" x14ac:dyDescent="0.25">
      <c r="B158" s="8"/>
      <c r="C158" s="4"/>
      <c r="D158" s="4"/>
      <c r="E158" s="10"/>
      <c r="F158" s="10"/>
      <c r="G158" s="7"/>
      <c r="H158" s="7"/>
      <c r="I158" s="10"/>
      <c r="K158" s="19"/>
      <c r="L158" s="62"/>
      <c r="M158" s="62"/>
      <c r="N158" s="62"/>
      <c r="O158" s="62"/>
      <c r="P158" s="19"/>
      <c r="Q158" s="19"/>
      <c r="S158" s="23"/>
      <c r="T158" s="19"/>
      <c r="U158" s="19"/>
      <c r="V158" s="19"/>
      <c r="W158" s="19"/>
      <c r="X158" s="33"/>
      <c r="Y158" s="33"/>
      <c r="Z158" s="33"/>
      <c r="AA158" s="33"/>
    </row>
    <row r="159" spans="2:27" s="22" customFormat="1" x14ac:dyDescent="0.25">
      <c r="B159" s="8"/>
      <c r="C159" s="4"/>
      <c r="D159" s="4"/>
      <c r="E159" s="10"/>
      <c r="F159" s="10"/>
      <c r="G159" s="7"/>
      <c r="H159" s="7"/>
      <c r="I159" s="10"/>
      <c r="K159" s="19"/>
      <c r="L159" s="62"/>
      <c r="M159" s="62"/>
      <c r="N159" s="62"/>
      <c r="O159" s="62"/>
      <c r="P159" s="19"/>
      <c r="Q159" s="19"/>
      <c r="S159" s="23"/>
      <c r="T159" s="19"/>
      <c r="U159" s="19"/>
      <c r="V159" s="19"/>
      <c r="W159" s="19"/>
      <c r="X159" s="33"/>
      <c r="Y159" s="33"/>
      <c r="Z159" s="33"/>
      <c r="AA159" s="33"/>
    </row>
    <row r="160" spans="2:27" s="22" customFormat="1" x14ac:dyDescent="0.25">
      <c r="B160" s="8"/>
      <c r="C160" s="4"/>
      <c r="D160" s="4"/>
      <c r="E160" s="10"/>
      <c r="F160" s="10"/>
      <c r="G160" s="7"/>
      <c r="H160" s="7"/>
      <c r="I160" s="10"/>
      <c r="K160" s="19"/>
      <c r="L160" s="62"/>
      <c r="M160" s="62"/>
      <c r="N160" s="62"/>
      <c r="O160" s="62"/>
      <c r="P160" s="19"/>
      <c r="Q160" s="19"/>
      <c r="S160" s="23"/>
      <c r="T160" s="19"/>
      <c r="U160" s="19"/>
      <c r="V160" s="19"/>
      <c r="W160" s="19"/>
      <c r="X160" s="33"/>
      <c r="Y160" s="33"/>
      <c r="Z160" s="33"/>
      <c r="AA160" s="33"/>
    </row>
    <row r="161" spans="2:27" s="22" customFormat="1" x14ac:dyDescent="0.25">
      <c r="B161" s="8"/>
      <c r="C161" s="4"/>
      <c r="D161" s="4"/>
      <c r="E161" s="10"/>
      <c r="F161" s="10"/>
      <c r="G161" s="7"/>
      <c r="H161" s="7"/>
      <c r="I161" s="10"/>
      <c r="K161" s="19"/>
      <c r="L161" s="62"/>
      <c r="M161" s="62"/>
      <c r="N161" s="62"/>
      <c r="O161" s="62"/>
      <c r="P161" s="19"/>
      <c r="Q161" s="19"/>
      <c r="S161" s="23"/>
      <c r="T161" s="19"/>
      <c r="U161" s="19"/>
      <c r="V161" s="19"/>
      <c r="W161" s="19"/>
      <c r="X161" s="33"/>
      <c r="Y161" s="33"/>
      <c r="Z161" s="33"/>
      <c r="AA161" s="33"/>
    </row>
    <row r="162" spans="2:27" s="22" customFormat="1" x14ac:dyDescent="0.25">
      <c r="B162" s="8"/>
      <c r="C162" s="4"/>
      <c r="D162" s="4"/>
      <c r="E162" s="10"/>
      <c r="F162" s="10"/>
      <c r="G162" s="7"/>
      <c r="H162" s="7"/>
      <c r="I162" s="10"/>
      <c r="K162" s="19"/>
      <c r="L162" s="62"/>
      <c r="M162" s="62"/>
      <c r="N162" s="62"/>
      <c r="O162" s="62"/>
      <c r="P162" s="19"/>
      <c r="Q162" s="19"/>
      <c r="S162" s="23"/>
      <c r="T162" s="19"/>
      <c r="U162" s="19"/>
      <c r="V162" s="19"/>
      <c r="W162" s="19"/>
      <c r="X162" s="33"/>
      <c r="Y162" s="33"/>
      <c r="Z162" s="33"/>
      <c r="AA162" s="33"/>
    </row>
    <row r="163" spans="2:27" s="22" customFormat="1" x14ac:dyDescent="0.25">
      <c r="B163" s="8"/>
      <c r="C163" s="4"/>
      <c r="D163" s="4"/>
      <c r="E163" s="10"/>
      <c r="F163" s="10"/>
      <c r="G163" s="7"/>
      <c r="H163" s="7"/>
      <c r="I163" s="10"/>
      <c r="K163" s="19"/>
      <c r="L163" s="62"/>
      <c r="M163" s="62"/>
      <c r="N163" s="62"/>
      <c r="O163" s="62"/>
      <c r="P163" s="19"/>
      <c r="Q163" s="19"/>
      <c r="S163" s="23"/>
      <c r="T163" s="19"/>
      <c r="U163" s="19"/>
      <c r="V163" s="19"/>
      <c r="W163" s="19"/>
      <c r="X163" s="33"/>
      <c r="Y163" s="33"/>
      <c r="Z163" s="33"/>
      <c r="AA163" s="33"/>
    </row>
    <row r="164" spans="2:27" s="22" customFormat="1" x14ac:dyDescent="0.25">
      <c r="B164" s="8"/>
      <c r="C164" s="4"/>
      <c r="D164" s="4"/>
      <c r="E164" s="10"/>
      <c r="F164" s="10"/>
      <c r="G164" s="7"/>
      <c r="H164" s="7"/>
      <c r="I164" s="10"/>
      <c r="K164" s="19"/>
      <c r="L164" s="62"/>
      <c r="M164" s="62"/>
      <c r="N164" s="62"/>
      <c r="O164" s="62"/>
      <c r="P164" s="19"/>
      <c r="Q164" s="19"/>
      <c r="S164" s="23"/>
      <c r="T164" s="19"/>
      <c r="U164" s="19"/>
      <c r="V164" s="19"/>
      <c r="W164" s="19"/>
      <c r="X164" s="33"/>
      <c r="Y164" s="33"/>
      <c r="Z164" s="33"/>
      <c r="AA164" s="33"/>
    </row>
    <row r="165" spans="2:27" s="22" customFormat="1" x14ac:dyDescent="0.25">
      <c r="B165" s="8"/>
      <c r="C165" s="4"/>
      <c r="D165" s="4"/>
      <c r="E165" s="10"/>
      <c r="F165" s="10"/>
      <c r="G165" s="7"/>
      <c r="H165" s="7"/>
      <c r="I165" s="10"/>
      <c r="K165" s="19"/>
      <c r="L165" s="62"/>
      <c r="M165" s="62"/>
      <c r="N165" s="62"/>
      <c r="O165" s="62"/>
      <c r="P165" s="19"/>
      <c r="Q165" s="19"/>
      <c r="S165" s="23"/>
      <c r="T165" s="19"/>
      <c r="U165" s="19"/>
      <c r="V165" s="19"/>
      <c r="W165" s="19"/>
      <c r="X165" s="33"/>
      <c r="Y165" s="33"/>
      <c r="Z165" s="33"/>
      <c r="AA165" s="33"/>
    </row>
    <row r="166" spans="2:27" s="22" customFormat="1" x14ac:dyDescent="0.25">
      <c r="B166" s="8"/>
      <c r="C166" s="4"/>
      <c r="D166" s="4"/>
      <c r="E166" s="10"/>
      <c r="F166" s="10"/>
      <c r="G166" s="7"/>
      <c r="H166" s="7"/>
      <c r="I166" s="10"/>
      <c r="K166" s="19"/>
      <c r="L166" s="62"/>
      <c r="M166" s="62"/>
      <c r="N166" s="62"/>
      <c r="O166" s="62"/>
      <c r="P166" s="19"/>
      <c r="Q166" s="19"/>
      <c r="S166" s="23"/>
      <c r="T166" s="19"/>
      <c r="U166" s="19"/>
      <c r="V166" s="19"/>
      <c r="W166" s="19"/>
      <c r="X166" s="33"/>
      <c r="Y166" s="33"/>
      <c r="Z166" s="33"/>
      <c r="AA166" s="33"/>
    </row>
    <row r="167" spans="2:27" s="22" customFormat="1" x14ac:dyDescent="0.25">
      <c r="B167" s="8"/>
      <c r="C167" s="4"/>
      <c r="D167" s="4"/>
      <c r="E167" s="10"/>
      <c r="F167" s="10"/>
      <c r="G167" s="7"/>
      <c r="H167" s="7"/>
      <c r="I167" s="10"/>
      <c r="K167" s="19"/>
      <c r="L167" s="62"/>
      <c r="M167" s="62"/>
      <c r="N167" s="62"/>
      <c r="O167" s="62"/>
      <c r="P167" s="19"/>
      <c r="Q167" s="19"/>
      <c r="S167" s="23"/>
      <c r="T167" s="19"/>
      <c r="U167" s="19"/>
      <c r="V167" s="19"/>
      <c r="W167" s="19"/>
      <c r="X167" s="33"/>
      <c r="Y167" s="33"/>
      <c r="Z167" s="33"/>
      <c r="AA167" s="33"/>
    </row>
    <row r="168" spans="2:27" s="22" customFormat="1" x14ac:dyDescent="0.25">
      <c r="B168" s="8"/>
      <c r="C168" s="4"/>
      <c r="D168" s="4"/>
      <c r="E168" s="10"/>
      <c r="F168" s="10"/>
      <c r="G168" s="7"/>
      <c r="H168" s="7"/>
      <c r="I168" s="10"/>
      <c r="K168" s="19"/>
      <c r="L168" s="62"/>
      <c r="M168" s="62"/>
      <c r="N168" s="62"/>
      <c r="O168" s="62"/>
      <c r="P168" s="19"/>
      <c r="Q168" s="19"/>
      <c r="S168" s="23"/>
      <c r="T168" s="19"/>
      <c r="U168" s="19"/>
      <c r="V168" s="19"/>
      <c r="W168" s="19"/>
      <c r="X168" s="33"/>
      <c r="Y168" s="33"/>
      <c r="Z168" s="33"/>
      <c r="AA168" s="33"/>
    </row>
    <row r="169" spans="2:27" s="22" customFormat="1" x14ac:dyDescent="0.25">
      <c r="B169" s="8"/>
      <c r="C169" s="4"/>
      <c r="D169" s="4"/>
      <c r="E169" s="10"/>
      <c r="F169" s="10"/>
      <c r="G169" s="7"/>
      <c r="H169" s="7"/>
      <c r="I169" s="10"/>
      <c r="K169" s="19"/>
      <c r="L169" s="62"/>
      <c r="M169" s="62"/>
      <c r="N169" s="62"/>
      <c r="O169" s="62"/>
      <c r="P169" s="19"/>
      <c r="Q169" s="19"/>
      <c r="S169" s="23"/>
      <c r="T169" s="19"/>
      <c r="U169" s="19"/>
      <c r="V169" s="19"/>
      <c r="W169" s="19"/>
      <c r="X169" s="33"/>
      <c r="Y169" s="33"/>
      <c r="Z169" s="33"/>
      <c r="AA169" s="33"/>
    </row>
    <row r="170" spans="2:27" s="22" customFormat="1" x14ac:dyDescent="0.25">
      <c r="B170" s="8"/>
      <c r="C170" s="4"/>
      <c r="D170" s="4"/>
      <c r="E170" s="10"/>
      <c r="F170" s="10"/>
      <c r="G170" s="7"/>
      <c r="H170" s="7"/>
      <c r="I170" s="10"/>
      <c r="K170" s="19"/>
      <c r="L170" s="62"/>
      <c r="M170" s="62"/>
      <c r="N170" s="62"/>
      <c r="O170" s="62"/>
      <c r="P170" s="19"/>
      <c r="Q170" s="19"/>
      <c r="S170" s="23"/>
      <c r="T170" s="19"/>
      <c r="U170" s="19"/>
      <c r="V170" s="19"/>
      <c r="W170" s="19"/>
      <c r="X170" s="33"/>
      <c r="Y170" s="33"/>
      <c r="Z170" s="33"/>
      <c r="AA170" s="33"/>
    </row>
    <row r="171" spans="2:27" s="22" customFormat="1" x14ac:dyDescent="0.25">
      <c r="B171" s="8"/>
      <c r="C171" s="4"/>
      <c r="D171" s="4"/>
      <c r="E171" s="10"/>
      <c r="F171" s="10"/>
      <c r="G171" s="7"/>
      <c r="H171" s="7"/>
      <c r="I171" s="10"/>
      <c r="K171" s="19"/>
      <c r="L171" s="62"/>
      <c r="M171" s="62"/>
      <c r="N171" s="62"/>
      <c r="O171" s="62"/>
      <c r="P171" s="19"/>
      <c r="Q171" s="19"/>
      <c r="S171" s="23"/>
      <c r="T171" s="19"/>
      <c r="U171" s="19"/>
      <c r="V171" s="19"/>
      <c r="W171" s="19"/>
      <c r="X171" s="33"/>
      <c r="Y171" s="33"/>
      <c r="Z171" s="33"/>
      <c r="AA171" s="33"/>
    </row>
    <row r="172" spans="2:27" s="22" customFormat="1" x14ac:dyDescent="0.25">
      <c r="B172" s="8"/>
      <c r="C172" s="4"/>
      <c r="D172" s="4"/>
      <c r="E172" s="10"/>
      <c r="F172" s="10"/>
      <c r="G172" s="7"/>
      <c r="H172" s="7"/>
      <c r="I172" s="10"/>
      <c r="K172" s="19"/>
      <c r="L172" s="62"/>
      <c r="M172" s="62"/>
      <c r="N172" s="62"/>
      <c r="O172" s="62"/>
      <c r="P172" s="19"/>
      <c r="Q172" s="19"/>
      <c r="S172" s="23"/>
      <c r="T172" s="19"/>
      <c r="U172" s="19"/>
      <c r="V172" s="19"/>
      <c r="W172" s="19"/>
      <c r="X172" s="33"/>
      <c r="Y172" s="33"/>
      <c r="Z172" s="33"/>
      <c r="AA172" s="33"/>
    </row>
    <row r="173" spans="2:27" s="22" customFormat="1" x14ac:dyDescent="0.25">
      <c r="B173" s="8"/>
      <c r="C173" s="4"/>
      <c r="D173" s="4"/>
      <c r="E173" s="10"/>
      <c r="F173" s="10"/>
      <c r="G173" s="7"/>
      <c r="H173" s="7"/>
      <c r="I173" s="10"/>
      <c r="K173" s="19"/>
      <c r="L173" s="62"/>
      <c r="M173" s="62"/>
      <c r="N173" s="62"/>
      <c r="O173" s="62"/>
      <c r="P173" s="19"/>
      <c r="Q173" s="19"/>
      <c r="S173" s="23"/>
      <c r="T173" s="19"/>
      <c r="U173" s="19"/>
      <c r="V173" s="19"/>
      <c r="W173" s="19"/>
      <c r="X173" s="33"/>
      <c r="Y173" s="33"/>
      <c r="Z173" s="33"/>
      <c r="AA173" s="33"/>
    </row>
    <row r="174" spans="2:27" s="22" customFormat="1" x14ac:dyDescent="0.25">
      <c r="B174" s="8"/>
      <c r="C174" s="4"/>
      <c r="D174" s="4"/>
      <c r="E174" s="10"/>
      <c r="F174" s="10"/>
      <c r="G174" s="7"/>
      <c r="H174" s="7"/>
      <c r="I174" s="10"/>
      <c r="K174" s="19"/>
      <c r="L174" s="62"/>
      <c r="M174" s="62"/>
      <c r="N174" s="62"/>
      <c r="O174" s="62"/>
      <c r="P174" s="19"/>
      <c r="Q174" s="19"/>
      <c r="S174" s="23"/>
      <c r="T174" s="19"/>
      <c r="U174" s="19"/>
      <c r="V174" s="19"/>
      <c r="W174" s="19"/>
      <c r="X174" s="33"/>
      <c r="Y174" s="33"/>
      <c r="Z174" s="33"/>
      <c r="AA174" s="33"/>
    </row>
    <row r="175" spans="2:27" s="22" customFormat="1" x14ac:dyDescent="0.25">
      <c r="B175" s="8"/>
      <c r="C175" s="4"/>
      <c r="D175" s="4"/>
      <c r="E175" s="10"/>
      <c r="F175" s="10"/>
      <c r="G175" s="7"/>
      <c r="H175" s="7"/>
      <c r="I175" s="10"/>
      <c r="K175" s="19"/>
      <c r="L175" s="62"/>
      <c r="M175" s="62"/>
      <c r="N175" s="62"/>
      <c r="O175" s="62"/>
      <c r="P175" s="19"/>
      <c r="Q175" s="19"/>
      <c r="S175" s="23"/>
      <c r="T175" s="19"/>
      <c r="U175" s="19"/>
      <c r="V175" s="19"/>
      <c r="W175" s="19"/>
      <c r="X175" s="33"/>
      <c r="Y175" s="33"/>
      <c r="Z175" s="33"/>
      <c r="AA175" s="33"/>
    </row>
    <row r="176" spans="2:27" s="22" customFormat="1" x14ac:dyDescent="0.25">
      <c r="B176" s="8"/>
      <c r="C176" s="4"/>
      <c r="D176" s="4"/>
      <c r="E176" s="10"/>
      <c r="F176" s="10"/>
      <c r="G176" s="7"/>
      <c r="H176" s="7"/>
      <c r="I176" s="10"/>
      <c r="K176" s="19"/>
      <c r="L176" s="62"/>
      <c r="M176" s="62"/>
      <c r="N176" s="62"/>
      <c r="O176" s="62"/>
      <c r="P176" s="19"/>
      <c r="Q176" s="19"/>
      <c r="S176" s="23"/>
      <c r="T176" s="19"/>
      <c r="U176" s="19"/>
      <c r="V176" s="19"/>
      <c r="W176" s="19"/>
      <c r="X176" s="33"/>
      <c r="Y176" s="33"/>
      <c r="Z176" s="33"/>
      <c r="AA176" s="33"/>
    </row>
    <row r="177" spans="2:27" s="22" customFormat="1" x14ac:dyDescent="0.25">
      <c r="B177" s="8"/>
      <c r="C177" s="4"/>
      <c r="D177" s="4"/>
      <c r="E177" s="10"/>
      <c r="F177" s="10"/>
      <c r="G177" s="7"/>
      <c r="H177" s="7"/>
      <c r="I177" s="10"/>
      <c r="K177" s="19"/>
      <c r="L177" s="62"/>
      <c r="M177" s="62"/>
      <c r="N177" s="62"/>
      <c r="O177" s="62"/>
      <c r="P177" s="19"/>
      <c r="Q177" s="19"/>
      <c r="S177" s="23"/>
      <c r="T177" s="19"/>
      <c r="U177" s="19"/>
      <c r="V177" s="19"/>
      <c r="W177" s="19"/>
      <c r="X177" s="33"/>
      <c r="Y177" s="33"/>
      <c r="Z177" s="33"/>
      <c r="AA177" s="33"/>
    </row>
    <row r="178" spans="2:27" s="22" customFormat="1" x14ac:dyDescent="0.25">
      <c r="B178" s="8"/>
      <c r="C178" s="4"/>
      <c r="D178" s="4"/>
      <c r="E178" s="10"/>
      <c r="F178" s="10"/>
      <c r="G178" s="7"/>
      <c r="H178" s="7"/>
      <c r="I178" s="10"/>
      <c r="K178" s="19"/>
      <c r="L178" s="62"/>
      <c r="M178" s="62"/>
      <c r="N178" s="62"/>
      <c r="O178" s="62"/>
      <c r="P178" s="19"/>
      <c r="Q178" s="19"/>
      <c r="S178" s="23"/>
      <c r="T178" s="19"/>
      <c r="U178" s="19"/>
      <c r="V178" s="19"/>
      <c r="W178" s="19"/>
      <c r="X178" s="33"/>
      <c r="Y178" s="33"/>
      <c r="Z178" s="33"/>
      <c r="AA178" s="33"/>
    </row>
    <row r="179" spans="2:27" s="22" customFormat="1" x14ac:dyDescent="0.25">
      <c r="B179" s="8"/>
      <c r="C179" s="4"/>
      <c r="D179" s="4"/>
      <c r="E179" s="10"/>
      <c r="F179" s="10"/>
      <c r="G179" s="7"/>
      <c r="H179" s="7"/>
      <c r="I179" s="10"/>
      <c r="K179" s="19"/>
      <c r="L179" s="62"/>
      <c r="M179" s="62"/>
      <c r="N179" s="62"/>
      <c r="O179" s="62"/>
      <c r="P179" s="19"/>
      <c r="Q179" s="19"/>
      <c r="S179" s="23"/>
      <c r="T179" s="19"/>
      <c r="U179" s="19"/>
      <c r="V179" s="19"/>
      <c r="W179" s="19"/>
      <c r="X179" s="33"/>
      <c r="Y179" s="33"/>
      <c r="Z179" s="33"/>
      <c r="AA179" s="33"/>
    </row>
    <row r="180" spans="2:27" s="22" customFormat="1" x14ac:dyDescent="0.25">
      <c r="B180" s="8"/>
      <c r="C180" s="4"/>
      <c r="D180" s="4"/>
      <c r="E180" s="10"/>
      <c r="F180" s="10"/>
      <c r="G180" s="7"/>
      <c r="H180" s="7"/>
      <c r="I180" s="10"/>
      <c r="K180" s="19"/>
      <c r="L180" s="62"/>
      <c r="M180" s="62"/>
      <c r="N180" s="62"/>
      <c r="O180" s="62"/>
      <c r="P180" s="19"/>
      <c r="Q180" s="19"/>
      <c r="S180" s="23"/>
      <c r="T180" s="19"/>
      <c r="U180" s="19"/>
      <c r="V180" s="19"/>
      <c r="W180" s="19"/>
      <c r="X180" s="33"/>
      <c r="Y180" s="33"/>
      <c r="Z180" s="33"/>
      <c r="AA180" s="33"/>
    </row>
    <row r="181" spans="2:27" s="22" customFormat="1" x14ac:dyDescent="0.25">
      <c r="B181" s="8"/>
      <c r="C181" s="4"/>
      <c r="D181" s="4"/>
      <c r="E181" s="10"/>
      <c r="F181" s="10"/>
      <c r="G181" s="7"/>
      <c r="H181" s="7"/>
      <c r="I181" s="10"/>
      <c r="K181" s="19"/>
      <c r="L181" s="62"/>
      <c r="M181" s="62"/>
      <c r="N181" s="62"/>
      <c r="O181" s="62"/>
      <c r="P181" s="19"/>
      <c r="Q181" s="19"/>
      <c r="S181" s="23"/>
      <c r="T181" s="19"/>
      <c r="U181" s="19"/>
      <c r="V181" s="19"/>
      <c r="W181" s="19"/>
      <c r="X181" s="33"/>
      <c r="Y181" s="33"/>
      <c r="Z181" s="33"/>
      <c r="AA181" s="33"/>
    </row>
    <row r="182" spans="2:27" s="22" customFormat="1" x14ac:dyDescent="0.25">
      <c r="B182" s="8"/>
      <c r="C182" s="4"/>
      <c r="D182" s="4"/>
      <c r="E182" s="10"/>
      <c r="F182" s="10"/>
      <c r="G182" s="7"/>
      <c r="H182" s="7"/>
      <c r="I182" s="10"/>
      <c r="K182" s="19"/>
      <c r="L182" s="62"/>
      <c r="M182" s="62"/>
      <c r="N182" s="62"/>
      <c r="O182" s="62"/>
      <c r="P182" s="19"/>
      <c r="Q182" s="19"/>
      <c r="S182" s="23"/>
      <c r="T182" s="19"/>
      <c r="U182" s="19"/>
      <c r="V182" s="19"/>
      <c r="W182" s="19"/>
      <c r="X182" s="33"/>
      <c r="Y182" s="33"/>
      <c r="Z182" s="33"/>
      <c r="AA182" s="33"/>
    </row>
    <row r="183" spans="2:27" s="22" customFormat="1" x14ac:dyDescent="0.25">
      <c r="B183" s="8"/>
      <c r="C183" s="4"/>
      <c r="D183" s="4"/>
      <c r="E183" s="10"/>
      <c r="F183" s="10"/>
      <c r="G183" s="7"/>
      <c r="H183" s="7"/>
      <c r="I183" s="10"/>
      <c r="K183" s="19"/>
      <c r="L183" s="62"/>
      <c r="M183" s="62"/>
      <c r="N183" s="62"/>
      <c r="O183" s="62"/>
      <c r="P183" s="19"/>
      <c r="Q183" s="19"/>
      <c r="S183" s="23"/>
      <c r="T183" s="19"/>
      <c r="U183" s="19"/>
      <c r="V183" s="19"/>
      <c r="W183" s="19"/>
      <c r="X183" s="33"/>
      <c r="Y183" s="33"/>
      <c r="Z183" s="33"/>
      <c r="AA183" s="33"/>
    </row>
    <row r="184" spans="2:27" s="22" customFormat="1" x14ac:dyDescent="0.25">
      <c r="B184" s="8"/>
      <c r="C184" s="4"/>
      <c r="D184" s="4"/>
      <c r="E184" s="10"/>
      <c r="F184" s="10"/>
      <c r="G184" s="7"/>
      <c r="H184" s="7"/>
      <c r="I184" s="10"/>
      <c r="K184" s="19"/>
      <c r="L184" s="62"/>
      <c r="M184" s="62"/>
      <c r="N184" s="62"/>
      <c r="O184" s="62"/>
      <c r="P184" s="19"/>
      <c r="Q184" s="19"/>
      <c r="S184" s="23"/>
      <c r="T184" s="19"/>
      <c r="U184" s="19"/>
      <c r="V184" s="19"/>
      <c r="W184" s="19"/>
      <c r="X184" s="33"/>
      <c r="Y184" s="33"/>
      <c r="Z184" s="33"/>
      <c r="AA184" s="33"/>
    </row>
    <row r="185" spans="2:27" s="22" customFormat="1" x14ac:dyDescent="0.25">
      <c r="B185" s="8"/>
      <c r="C185" s="4"/>
      <c r="D185" s="4"/>
      <c r="E185" s="10"/>
      <c r="F185" s="10"/>
      <c r="G185" s="7"/>
      <c r="H185" s="7"/>
      <c r="I185" s="10"/>
      <c r="K185" s="19"/>
      <c r="L185" s="62"/>
      <c r="M185" s="62"/>
      <c r="N185" s="62"/>
      <c r="O185" s="62"/>
      <c r="P185" s="19"/>
      <c r="Q185" s="19"/>
      <c r="S185" s="23"/>
      <c r="T185" s="19"/>
      <c r="U185" s="19"/>
      <c r="V185" s="19"/>
      <c r="W185" s="19"/>
      <c r="X185" s="33"/>
      <c r="Y185" s="33"/>
      <c r="Z185" s="33"/>
      <c r="AA185" s="33"/>
    </row>
    <row r="186" spans="2:27" s="22" customFormat="1" x14ac:dyDescent="0.25">
      <c r="B186" s="8"/>
      <c r="C186" s="4"/>
      <c r="D186" s="4"/>
      <c r="E186" s="10"/>
      <c r="F186" s="10"/>
      <c r="G186" s="7"/>
      <c r="H186" s="7"/>
      <c r="I186" s="10"/>
      <c r="K186" s="19"/>
      <c r="L186" s="62"/>
      <c r="M186" s="62"/>
      <c r="N186" s="62"/>
      <c r="O186" s="62"/>
      <c r="P186" s="19"/>
      <c r="Q186" s="19"/>
      <c r="S186" s="23"/>
      <c r="T186" s="19"/>
      <c r="U186" s="19"/>
      <c r="V186" s="19"/>
      <c r="W186" s="19"/>
      <c r="X186" s="33"/>
      <c r="Y186" s="33"/>
      <c r="Z186" s="33"/>
      <c r="AA186" s="33"/>
    </row>
    <row r="187" spans="2:27" s="22" customFormat="1" x14ac:dyDescent="0.25">
      <c r="B187" s="8"/>
      <c r="C187" s="4"/>
      <c r="D187" s="4"/>
      <c r="E187" s="10"/>
      <c r="F187" s="10"/>
      <c r="G187" s="7"/>
      <c r="H187" s="7"/>
      <c r="I187" s="10"/>
      <c r="K187" s="19"/>
      <c r="L187" s="62"/>
      <c r="M187" s="62"/>
      <c r="N187" s="62"/>
      <c r="O187" s="62"/>
      <c r="P187" s="19"/>
      <c r="Q187" s="19"/>
      <c r="S187" s="23"/>
      <c r="T187" s="19"/>
      <c r="U187" s="19"/>
      <c r="V187" s="19"/>
      <c r="W187" s="19"/>
      <c r="X187" s="33"/>
      <c r="Y187" s="33"/>
      <c r="Z187" s="33"/>
      <c r="AA187" s="33"/>
    </row>
    <row r="188" spans="2:27" s="22" customFormat="1" x14ac:dyDescent="0.25">
      <c r="B188" s="8"/>
      <c r="C188" s="4"/>
      <c r="D188" s="4"/>
      <c r="E188" s="10"/>
      <c r="F188" s="10"/>
      <c r="G188" s="7"/>
      <c r="H188" s="7"/>
      <c r="I188" s="10"/>
      <c r="K188" s="19"/>
      <c r="L188" s="62"/>
      <c r="M188" s="62"/>
      <c r="N188" s="62"/>
      <c r="O188" s="62"/>
      <c r="P188" s="19"/>
      <c r="Q188" s="19"/>
      <c r="S188" s="23"/>
      <c r="T188" s="19"/>
      <c r="U188" s="19"/>
      <c r="V188" s="19"/>
      <c r="W188" s="19"/>
      <c r="X188" s="33"/>
      <c r="Y188" s="33"/>
      <c r="Z188" s="33"/>
      <c r="AA188" s="33"/>
    </row>
    <row r="189" spans="2:27" s="22" customFormat="1" x14ac:dyDescent="0.25">
      <c r="B189" s="8"/>
      <c r="C189" s="4"/>
      <c r="D189" s="4"/>
      <c r="E189" s="10"/>
      <c r="F189" s="10"/>
      <c r="G189" s="7"/>
      <c r="H189" s="7"/>
      <c r="I189" s="10"/>
      <c r="K189" s="19"/>
      <c r="L189" s="62"/>
      <c r="M189" s="62"/>
      <c r="N189" s="62"/>
      <c r="O189" s="62"/>
      <c r="P189" s="19"/>
      <c r="Q189" s="19"/>
      <c r="S189" s="23"/>
      <c r="T189" s="19"/>
      <c r="U189" s="19"/>
      <c r="V189" s="19"/>
      <c r="W189" s="19"/>
      <c r="X189" s="33"/>
      <c r="Y189" s="33"/>
      <c r="Z189" s="33"/>
      <c r="AA189" s="33"/>
    </row>
    <row r="190" spans="2:27" s="22" customFormat="1" x14ac:dyDescent="0.25">
      <c r="B190" s="8"/>
      <c r="C190" s="4"/>
      <c r="D190" s="4"/>
      <c r="E190" s="10"/>
      <c r="F190" s="10"/>
      <c r="G190" s="7"/>
      <c r="H190" s="7"/>
      <c r="I190" s="10"/>
      <c r="K190" s="19"/>
      <c r="L190" s="62"/>
      <c r="M190" s="62"/>
      <c r="N190" s="62"/>
      <c r="O190" s="62"/>
      <c r="P190" s="19"/>
      <c r="Q190" s="19"/>
      <c r="S190" s="23"/>
      <c r="T190" s="19"/>
      <c r="U190" s="19"/>
      <c r="V190" s="19"/>
      <c r="W190" s="19"/>
      <c r="X190" s="33"/>
      <c r="Y190" s="33"/>
      <c r="Z190" s="33"/>
      <c r="AA190" s="33"/>
    </row>
    <row r="191" spans="2:27" s="22" customFormat="1" x14ac:dyDescent="0.25">
      <c r="B191" s="8"/>
      <c r="C191" s="4"/>
      <c r="D191" s="4"/>
      <c r="E191" s="10"/>
      <c r="F191" s="10"/>
      <c r="G191" s="7"/>
      <c r="H191" s="7"/>
      <c r="I191" s="10"/>
      <c r="K191" s="19"/>
      <c r="L191" s="62"/>
      <c r="M191" s="62"/>
      <c r="N191" s="62"/>
      <c r="O191" s="62"/>
      <c r="P191" s="19"/>
      <c r="Q191" s="19"/>
      <c r="S191" s="23"/>
      <c r="T191" s="19"/>
      <c r="U191" s="19"/>
      <c r="V191" s="19"/>
      <c r="W191" s="19"/>
      <c r="X191" s="33"/>
      <c r="Y191" s="33"/>
      <c r="Z191" s="33"/>
      <c r="AA191" s="33"/>
    </row>
    <row r="192" spans="2:27" x14ac:dyDescent="0.25">
      <c r="L192" s="62"/>
      <c r="M192" s="62"/>
      <c r="N192" s="62"/>
      <c r="O192" s="62"/>
      <c r="R192" s="22"/>
      <c r="S192" s="23"/>
    </row>
    <row r="193" spans="11:19" x14ac:dyDescent="0.25">
      <c r="L193" s="62"/>
      <c r="M193" s="62"/>
      <c r="N193" s="62"/>
      <c r="O193" s="62"/>
      <c r="R193" s="22"/>
      <c r="S193" s="23"/>
    </row>
    <row r="194" spans="11:19" x14ac:dyDescent="0.25">
      <c r="L194" s="62"/>
      <c r="M194" s="62"/>
      <c r="N194" s="62"/>
      <c r="O194" s="62"/>
      <c r="R194" s="22"/>
      <c r="S194" s="23"/>
    </row>
    <row r="195" spans="11:19" x14ac:dyDescent="0.25">
      <c r="L195" s="62"/>
      <c r="M195" s="62"/>
      <c r="N195" s="62"/>
      <c r="O195" s="62"/>
      <c r="R195" s="22"/>
      <c r="S195" s="23"/>
    </row>
    <row r="196" spans="11:19" x14ac:dyDescent="0.25">
      <c r="L196" s="62"/>
      <c r="M196" s="62"/>
      <c r="N196" s="62"/>
      <c r="O196" s="62"/>
    </row>
    <row r="199" spans="11:19" x14ac:dyDescent="0.25">
      <c r="K199" s="24"/>
    </row>
    <row r="200" spans="11:19" x14ac:dyDescent="0.25">
      <c r="K200" s="24"/>
    </row>
  </sheetData>
  <sheetProtection password="DB3D" sheet="1" objects="1" scenarios="1"/>
  <mergeCells count="21">
    <mergeCell ref="AC8:AC9"/>
    <mergeCell ref="Z8:AB9"/>
    <mergeCell ref="AO37:AV41"/>
    <mergeCell ref="B2:I2"/>
    <mergeCell ref="B4:C4"/>
    <mergeCell ref="B6:C6"/>
    <mergeCell ref="H8:H9"/>
    <mergeCell ref="I8:I9"/>
    <mergeCell ref="B8:B9"/>
    <mergeCell ref="B5:C5"/>
    <mergeCell ref="E8:E9"/>
    <mergeCell ref="F8:F9"/>
    <mergeCell ref="D8:D9"/>
    <mergeCell ref="G8:G9"/>
    <mergeCell ref="C8:C9"/>
    <mergeCell ref="E101:G101"/>
    <mergeCell ref="E111:F111"/>
    <mergeCell ref="E104:F104"/>
    <mergeCell ref="G104:H104"/>
    <mergeCell ref="E108:I108"/>
    <mergeCell ref="E110:F110"/>
  </mergeCells>
  <phoneticPr fontId="24" type="noConversion"/>
  <hyperlinks>
    <hyperlink ref="D117" r:id="rId1" xr:uid="{00000000-0004-0000-0000-000000000000}"/>
    <hyperlink ref="AO15" r:id="rId2" xr:uid="{00000000-0004-0000-0000-000001000000}"/>
  </hyperlinks>
  <pageMargins left="0.23622047244094491" right="0.23622047244094491" top="0.74803149606299213" bottom="0.74803149606299213" header="0.31496062992125984" footer="0.31496062992125984"/>
  <pageSetup paperSize="9" scale="78" orientation="portrait" r:id="rId3"/>
  <headerFooter>
    <oddHeader>&amp;L&amp;F&amp;R&amp;D</oddHeader>
    <oddFooter>&amp;R&amp;P av &amp;N</oddFooter>
  </headerFooter>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01"/>
  <sheetViews>
    <sheetView topLeftCell="A45" workbookViewId="0">
      <selection activeCell="L2" sqref="L2"/>
    </sheetView>
  </sheetViews>
  <sheetFormatPr defaultRowHeight="12.75" x14ac:dyDescent="0.2"/>
  <cols>
    <col min="1" max="2" width="9.140625" style="79"/>
    <col min="3" max="3" width="8.140625" style="79" bestFit="1" customWidth="1"/>
    <col min="4" max="4" width="13.28515625" style="79" customWidth="1"/>
    <col min="5" max="6" width="9.140625" style="78"/>
    <col min="7" max="8" width="10.140625" style="78" bestFit="1" customWidth="1"/>
    <col min="9" max="12" width="9.140625" style="78"/>
    <col min="13" max="13" width="11.85546875" style="78" bestFit="1" customWidth="1"/>
    <col min="14" max="14" width="11.85546875" style="78" customWidth="1"/>
    <col min="15" max="258" width="9.140625" style="78"/>
    <col min="259" max="259" width="8.140625" style="78" bestFit="1" customWidth="1"/>
    <col min="260" max="260" width="13.28515625" style="78" customWidth="1"/>
    <col min="261" max="263" width="9.140625" style="78"/>
    <col min="264" max="265" width="10.140625" style="78" bestFit="1" customWidth="1"/>
    <col min="266" max="269" width="9.140625" style="78"/>
    <col min="270" max="270" width="11.85546875" style="78" bestFit="1" customWidth="1"/>
    <col min="271" max="514" width="9.140625" style="78"/>
    <col min="515" max="515" width="8.140625" style="78" bestFit="1" customWidth="1"/>
    <col min="516" max="516" width="13.28515625" style="78" customWidth="1"/>
    <col min="517" max="519" width="9.140625" style="78"/>
    <col min="520" max="521" width="10.140625" style="78" bestFit="1" customWidth="1"/>
    <col min="522" max="525" width="9.140625" style="78"/>
    <col min="526" max="526" width="11.85546875" style="78" bestFit="1" customWidth="1"/>
    <col min="527" max="770" width="9.140625" style="78"/>
    <col min="771" max="771" width="8.140625" style="78" bestFit="1" customWidth="1"/>
    <col min="772" max="772" width="13.28515625" style="78" customWidth="1"/>
    <col min="773" max="775" width="9.140625" style="78"/>
    <col min="776" max="777" width="10.140625" style="78" bestFit="1" customWidth="1"/>
    <col min="778" max="781" width="9.140625" style="78"/>
    <col min="782" max="782" width="11.85546875" style="78" bestFit="1" customWidth="1"/>
    <col min="783" max="1026" width="9.140625" style="78"/>
    <col min="1027" max="1027" width="8.140625" style="78" bestFit="1" customWidth="1"/>
    <col min="1028" max="1028" width="13.28515625" style="78" customWidth="1"/>
    <col min="1029" max="1031" width="9.140625" style="78"/>
    <col min="1032" max="1033" width="10.140625" style="78" bestFit="1" customWidth="1"/>
    <col min="1034" max="1037" width="9.140625" style="78"/>
    <col min="1038" max="1038" width="11.85546875" style="78" bestFit="1" customWidth="1"/>
    <col min="1039" max="1282" width="9.140625" style="78"/>
    <col min="1283" max="1283" width="8.140625" style="78" bestFit="1" customWidth="1"/>
    <col min="1284" max="1284" width="13.28515625" style="78" customWidth="1"/>
    <col min="1285" max="1287" width="9.140625" style="78"/>
    <col min="1288" max="1289" width="10.140625" style="78" bestFit="1" customWidth="1"/>
    <col min="1290" max="1293" width="9.140625" style="78"/>
    <col min="1294" max="1294" width="11.85546875" style="78" bestFit="1" customWidth="1"/>
    <col min="1295" max="1538" width="9.140625" style="78"/>
    <col min="1539" max="1539" width="8.140625" style="78" bestFit="1" customWidth="1"/>
    <col min="1540" max="1540" width="13.28515625" style="78" customWidth="1"/>
    <col min="1541" max="1543" width="9.140625" style="78"/>
    <col min="1544" max="1545" width="10.140625" style="78" bestFit="1" customWidth="1"/>
    <col min="1546" max="1549" width="9.140625" style="78"/>
    <col min="1550" max="1550" width="11.85546875" style="78" bestFit="1" customWidth="1"/>
    <col min="1551" max="1794" width="9.140625" style="78"/>
    <col min="1795" max="1795" width="8.140625" style="78" bestFit="1" customWidth="1"/>
    <col min="1796" max="1796" width="13.28515625" style="78" customWidth="1"/>
    <col min="1797" max="1799" width="9.140625" style="78"/>
    <col min="1800" max="1801" width="10.140625" style="78" bestFit="1" customWidth="1"/>
    <col min="1802" max="1805" width="9.140625" style="78"/>
    <col min="1806" max="1806" width="11.85546875" style="78" bestFit="1" customWidth="1"/>
    <col min="1807" max="2050" width="9.140625" style="78"/>
    <col min="2051" max="2051" width="8.140625" style="78" bestFit="1" customWidth="1"/>
    <col min="2052" max="2052" width="13.28515625" style="78" customWidth="1"/>
    <col min="2053" max="2055" width="9.140625" style="78"/>
    <col min="2056" max="2057" width="10.140625" style="78" bestFit="1" customWidth="1"/>
    <col min="2058" max="2061" width="9.140625" style="78"/>
    <col min="2062" max="2062" width="11.85546875" style="78" bestFit="1" customWidth="1"/>
    <col min="2063" max="2306" width="9.140625" style="78"/>
    <col min="2307" max="2307" width="8.140625" style="78" bestFit="1" customWidth="1"/>
    <col min="2308" max="2308" width="13.28515625" style="78" customWidth="1"/>
    <col min="2309" max="2311" width="9.140625" style="78"/>
    <col min="2312" max="2313" width="10.140625" style="78" bestFit="1" customWidth="1"/>
    <col min="2314" max="2317" width="9.140625" style="78"/>
    <col min="2318" max="2318" width="11.85546875" style="78" bestFit="1" customWidth="1"/>
    <col min="2319" max="2562" width="9.140625" style="78"/>
    <col min="2563" max="2563" width="8.140625" style="78" bestFit="1" customWidth="1"/>
    <col min="2564" max="2564" width="13.28515625" style="78" customWidth="1"/>
    <col min="2565" max="2567" width="9.140625" style="78"/>
    <col min="2568" max="2569" width="10.140625" style="78" bestFit="1" customWidth="1"/>
    <col min="2570" max="2573" width="9.140625" style="78"/>
    <col min="2574" max="2574" width="11.85546875" style="78" bestFit="1" customWidth="1"/>
    <col min="2575" max="2818" width="9.140625" style="78"/>
    <col min="2819" max="2819" width="8.140625" style="78" bestFit="1" customWidth="1"/>
    <col min="2820" max="2820" width="13.28515625" style="78" customWidth="1"/>
    <col min="2821" max="2823" width="9.140625" style="78"/>
    <col min="2824" max="2825" width="10.140625" style="78" bestFit="1" customWidth="1"/>
    <col min="2826" max="2829" width="9.140625" style="78"/>
    <col min="2830" max="2830" width="11.85546875" style="78" bestFit="1" customWidth="1"/>
    <col min="2831" max="3074" width="9.140625" style="78"/>
    <col min="3075" max="3075" width="8.140625" style="78" bestFit="1" customWidth="1"/>
    <col min="3076" max="3076" width="13.28515625" style="78" customWidth="1"/>
    <col min="3077" max="3079" width="9.140625" style="78"/>
    <col min="3080" max="3081" width="10.140625" style="78" bestFit="1" customWidth="1"/>
    <col min="3082" max="3085" width="9.140625" style="78"/>
    <col min="3086" max="3086" width="11.85546875" style="78" bestFit="1" customWidth="1"/>
    <col min="3087" max="3330" width="9.140625" style="78"/>
    <col min="3331" max="3331" width="8.140625" style="78" bestFit="1" customWidth="1"/>
    <col min="3332" max="3332" width="13.28515625" style="78" customWidth="1"/>
    <col min="3333" max="3335" width="9.140625" style="78"/>
    <col min="3336" max="3337" width="10.140625" style="78" bestFit="1" customWidth="1"/>
    <col min="3338" max="3341" width="9.140625" style="78"/>
    <col min="3342" max="3342" width="11.85546875" style="78" bestFit="1" customWidth="1"/>
    <col min="3343" max="3586" width="9.140625" style="78"/>
    <col min="3587" max="3587" width="8.140625" style="78" bestFit="1" customWidth="1"/>
    <col min="3588" max="3588" width="13.28515625" style="78" customWidth="1"/>
    <col min="3589" max="3591" width="9.140625" style="78"/>
    <col min="3592" max="3593" width="10.140625" style="78" bestFit="1" customWidth="1"/>
    <col min="3594" max="3597" width="9.140625" style="78"/>
    <col min="3598" max="3598" width="11.85546875" style="78" bestFit="1" customWidth="1"/>
    <col min="3599" max="3842" width="9.140625" style="78"/>
    <col min="3843" max="3843" width="8.140625" style="78" bestFit="1" customWidth="1"/>
    <col min="3844" max="3844" width="13.28515625" style="78" customWidth="1"/>
    <col min="3845" max="3847" width="9.140625" style="78"/>
    <col min="3848" max="3849" width="10.140625" style="78" bestFit="1" customWidth="1"/>
    <col min="3850" max="3853" width="9.140625" style="78"/>
    <col min="3854" max="3854" width="11.85546875" style="78" bestFit="1" customWidth="1"/>
    <col min="3855" max="4098" width="9.140625" style="78"/>
    <col min="4099" max="4099" width="8.140625" style="78" bestFit="1" customWidth="1"/>
    <col min="4100" max="4100" width="13.28515625" style="78" customWidth="1"/>
    <col min="4101" max="4103" width="9.140625" style="78"/>
    <col min="4104" max="4105" width="10.140625" style="78" bestFit="1" customWidth="1"/>
    <col min="4106" max="4109" width="9.140625" style="78"/>
    <col min="4110" max="4110" width="11.85546875" style="78" bestFit="1" customWidth="1"/>
    <col min="4111" max="4354" width="9.140625" style="78"/>
    <col min="4355" max="4355" width="8.140625" style="78" bestFit="1" customWidth="1"/>
    <col min="4356" max="4356" width="13.28515625" style="78" customWidth="1"/>
    <col min="4357" max="4359" width="9.140625" style="78"/>
    <col min="4360" max="4361" width="10.140625" style="78" bestFit="1" customWidth="1"/>
    <col min="4362" max="4365" width="9.140625" style="78"/>
    <col min="4366" max="4366" width="11.85546875" style="78" bestFit="1" customWidth="1"/>
    <col min="4367" max="4610" width="9.140625" style="78"/>
    <col min="4611" max="4611" width="8.140625" style="78" bestFit="1" customWidth="1"/>
    <col min="4612" max="4612" width="13.28515625" style="78" customWidth="1"/>
    <col min="4613" max="4615" width="9.140625" style="78"/>
    <col min="4616" max="4617" width="10.140625" style="78" bestFit="1" customWidth="1"/>
    <col min="4618" max="4621" width="9.140625" style="78"/>
    <col min="4622" max="4622" width="11.85546875" style="78" bestFit="1" customWidth="1"/>
    <col min="4623" max="4866" width="9.140625" style="78"/>
    <col min="4867" max="4867" width="8.140625" style="78" bestFit="1" customWidth="1"/>
    <col min="4868" max="4868" width="13.28515625" style="78" customWidth="1"/>
    <col min="4869" max="4871" width="9.140625" style="78"/>
    <col min="4872" max="4873" width="10.140625" style="78" bestFit="1" customWidth="1"/>
    <col min="4874" max="4877" width="9.140625" style="78"/>
    <col min="4878" max="4878" width="11.85546875" style="78" bestFit="1" customWidth="1"/>
    <col min="4879" max="5122" width="9.140625" style="78"/>
    <col min="5123" max="5123" width="8.140625" style="78" bestFit="1" customWidth="1"/>
    <col min="5124" max="5124" width="13.28515625" style="78" customWidth="1"/>
    <col min="5125" max="5127" width="9.140625" style="78"/>
    <col min="5128" max="5129" width="10.140625" style="78" bestFit="1" customWidth="1"/>
    <col min="5130" max="5133" width="9.140625" style="78"/>
    <col min="5134" max="5134" width="11.85546875" style="78" bestFit="1" customWidth="1"/>
    <col min="5135" max="5378" width="9.140625" style="78"/>
    <col min="5379" max="5379" width="8.140625" style="78" bestFit="1" customWidth="1"/>
    <col min="5380" max="5380" width="13.28515625" style="78" customWidth="1"/>
    <col min="5381" max="5383" width="9.140625" style="78"/>
    <col min="5384" max="5385" width="10.140625" style="78" bestFit="1" customWidth="1"/>
    <col min="5386" max="5389" width="9.140625" style="78"/>
    <col min="5390" max="5390" width="11.85546875" style="78" bestFit="1" customWidth="1"/>
    <col min="5391" max="5634" width="9.140625" style="78"/>
    <col min="5635" max="5635" width="8.140625" style="78" bestFit="1" customWidth="1"/>
    <col min="5636" max="5636" width="13.28515625" style="78" customWidth="1"/>
    <col min="5637" max="5639" width="9.140625" style="78"/>
    <col min="5640" max="5641" width="10.140625" style="78" bestFit="1" customWidth="1"/>
    <col min="5642" max="5645" width="9.140625" style="78"/>
    <col min="5646" max="5646" width="11.85546875" style="78" bestFit="1" customWidth="1"/>
    <col min="5647" max="5890" width="9.140625" style="78"/>
    <col min="5891" max="5891" width="8.140625" style="78" bestFit="1" customWidth="1"/>
    <col min="5892" max="5892" width="13.28515625" style="78" customWidth="1"/>
    <col min="5893" max="5895" width="9.140625" style="78"/>
    <col min="5896" max="5897" width="10.140625" style="78" bestFit="1" customWidth="1"/>
    <col min="5898" max="5901" width="9.140625" style="78"/>
    <col min="5902" max="5902" width="11.85546875" style="78" bestFit="1" customWidth="1"/>
    <col min="5903" max="6146" width="9.140625" style="78"/>
    <col min="6147" max="6147" width="8.140625" style="78" bestFit="1" customWidth="1"/>
    <col min="6148" max="6148" width="13.28515625" style="78" customWidth="1"/>
    <col min="6149" max="6151" width="9.140625" style="78"/>
    <col min="6152" max="6153" width="10.140625" style="78" bestFit="1" customWidth="1"/>
    <col min="6154" max="6157" width="9.140625" style="78"/>
    <col min="6158" max="6158" width="11.85546875" style="78" bestFit="1" customWidth="1"/>
    <col min="6159" max="6402" width="9.140625" style="78"/>
    <col min="6403" max="6403" width="8.140625" style="78" bestFit="1" customWidth="1"/>
    <col min="6404" max="6404" width="13.28515625" style="78" customWidth="1"/>
    <col min="6405" max="6407" width="9.140625" style="78"/>
    <col min="6408" max="6409" width="10.140625" style="78" bestFit="1" customWidth="1"/>
    <col min="6410" max="6413" width="9.140625" style="78"/>
    <col min="6414" max="6414" width="11.85546875" style="78" bestFit="1" customWidth="1"/>
    <col min="6415" max="6658" width="9.140625" style="78"/>
    <col min="6659" max="6659" width="8.140625" style="78" bestFit="1" customWidth="1"/>
    <col min="6660" max="6660" width="13.28515625" style="78" customWidth="1"/>
    <col min="6661" max="6663" width="9.140625" style="78"/>
    <col min="6664" max="6665" width="10.140625" style="78" bestFit="1" customWidth="1"/>
    <col min="6666" max="6669" width="9.140625" style="78"/>
    <col min="6670" max="6670" width="11.85546875" style="78" bestFit="1" customWidth="1"/>
    <col min="6671" max="6914" width="9.140625" style="78"/>
    <col min="6915" max="6915" width="8.140625" style="78" bestFit="1" customWidth="1"/>
    <col min="6916" max="6916" width="13.28515625" style="78" customWidth="1"/>
    <col min="6917" max="6919" width="9.140625" style="78"/>
    <col min="6920" max="6921" width="10.140625" style="78" bestFit="1" customWidth="1"/>
    <col min="6922" max="6925" width="9.140625" style="78"/>
    <col min="6926" max="6926" width="11.85546875" style="78" bestFit="1" customWidth="1"/>
    <col min="6927" max="7170" width="9.140625" style="78"/>
    <col min="7171" max="7171" width="8.140625" style="78" bestFit="1" customWidth="1"/>
    <col min="7172" max="7172" width="13.28515625" style="78" customWidth="1"/>
    <col min="7173" max="7175" width="9.140625" style="78"/>
    <col min="7176" max="7177" width="10.140625" style="78" bestFit="1" customWidth="1"/>
    <col min="7178" max="7181" width="9.140625" style="78"/>
    <col min="7182" max="7182" width="11.85546875" style="78" bestFit="1" customWidth="1"/>
    <col min="7183" max="7426" width="9.140625" style="78"/>
    <col min="7427" max="7427" width="8.140625" style="78" bestFit="1" customWidth="1"/>
    <col min="7428" max="7428" width="13.28515625" style="78" customWidth="1"/>
    <col min="7429" max="7431" width="9.140625" style="78"/>
    <col min="7432" max="7433" width="10.140625" style="78" bestFit="1" customWidth="1"/>
    <col min="7434" max="7437" width="9.140625" style="78"/>
    <col min="7438" max="7438" width="11.85546875" style="78" bestFit="1" customWidth="1"/>
    <col min="7439" max="7682" width="9.140625" style="78"/>
    <col min="7683" max="7683" width="8.140625" style="78" bestFit="1" customWidth="1"/>
    <col min="7684" max="7684" width="13.28515625" style="78" customWidth="1"/>
    <col min="7685" max="7687" width="9.140625" style="78"/>
    <col min="7688" max="7689" width="10.140625" style="78" bestFit="1" customWidth="1"/>
    <col min="7690" max="7693" width="9.140625" style="78"/>
    <col min="7694" max="7694" width="11.85546875" style="78" bestFit="1" customWidth="1"/>
    <col min="7695" max="7938" width="9.140625" style="78"/>
    <col min="7939" max="7939" width="8.140625" style="78" bestFit="1" customWidth="1"/>
    <col min="7940" max="7940" width="13.28515625" style="78" customWidth="1"/>
    <col min="7941" max="7943" width="9.140625" style="78"/>
    <col min="7944" max="7945" width="10.140625" style="78" bestFit="1" customWidth="1"/>
    <col min="7946" max="7949" width="9.140625" style="78"/>
    <col min="7950" max="7950" width="11.85546875" style="78" bestFit="1" customWidth="1"/>
    <col min="7951" max="8194" width="9.140625" style="78"/>
    <col min="8195" max="8195" width="8.140625" style="78" bestFit="1" customWidth="1"/>
    <col min="8196" max="8196" width="13.28515625" style="78" customWidth="1"/>
    <col min="8197" max="8199" width="9.140625" style="78"/>
    <col min="8200" max="8201" width="10.140625" style="78" bestFit="1" customWidth="1"/>
    <col min="8202" max="8205" width="9.140625" style="78"/>
    <col min="8206" max="8206" width="11.85546875" style="78" bestFit="1" customWidth="1"/>
    <col min="8207" max="8450" width="9.140625" style="78"/>
    <col min="8451" max="8451" width="8.140625" style="78" bestFit="1" customWidth="1"/>
    <col min="8452" max="8452" width="13.28515625" style="78" customWidth="1"/>
    <col min="8453" max="8455" width="9.140625" style="78"/>
    <col min="8456" max="8457" width="10.140625" style="78" bestFit="1" customWidth="1"/>
    <col min="8458" max="8461" width="9.140625" style="78"/>
    <col min="8462" max="8462" width="11.85546875" style="78" bestFit="1" customWidth="1"/>
    <col min="8463" max="8706" width="9.140625" style="78"/>
    <col min="8707" max="8707" width="8.140625" style="78" bestFit="1" customWidth="1"/>
    <col min="8708" max="8708" width="13.28515625" style="78" customWidth="1"/>
    <col min="8709" max="8711" width="9.140625" style="78"/>
    <col min="8712" max="8713" width="10.140625" style="78" bestFit="1" customWidth="1"/>
    <col min="8714" max="8717" width="9.140625" style="78"/>
    <col min="8718" max="8718" width="11.85546875" style="78" bestFit="1" customWidth="1"/>
    <col min="8719" max="8962" width="9.140625" style="78"/>
    <col min="8963" max="8963" width="8.140625" style="78" bestFit="1" customWidth="1"/>
    <col min="8964" max="8964" width="13.28515625" style="78" customWidth="1"/>
    <col min="8965" max="8967" width="9.140625" style="78"/>
    <col min="8968" max="8969" width="10.140625" style="78" bestFit="1" customWidth="1"/>
    <col min="8970" max="8973" width="9.140625" style="78"/>
    <col min="8974" max="8974" width="11.85546875" style="78" bestFit="1" customWidth="1"/>
    <col min="8975" max="9218" width="9.140625" style="78"/>
    <col min="9219" max="9219" width="8.140625" style="78" bestFit="1" customWidth="1"/>
    <col min="9220" max="9220" width="13.28515625" style="78" customWidth="1"/>
    <col min="9221" max="9223" width="9.140625" style="78"/>
    <col min="9224" max="9225" width="10.140625" style="78" bestFit="1" customWidth="1"/>
    <col min="9226" max="9229" width="9.140625" style="78"/>
    <col min="9230" max="9230" width="11.85546875" style="78" bestFit="1" customWidth="1"/>
    <col min="9231" max="9474" width="9.140625" style="78"/>
    <col min="9475" max="9475" width="8.140625" style="78" bestFit="1" customWidth="1"/>
    <col min="9476" max="9476" width="13.28515625" style="78" customWidth="1"/>
    <col min="9477" max="9479" width="9.140625" style="78"/>
    <col min="9480" max="9481" width="10.140625" style="78" bestFit="1" customWidth="1"/>
    <col min="9482" max="9485" width="9.140625" style="78"/>
    <col min="9486" max="9486" width="11.85546875" style="78" bestFit="1" customWidth="1"/>
    <col min="9487" max="9730" width="9.140625" style="78"/>
    <col min="9731" max="9731" width="8.140625" style="78" bestFit="1" customWidth="1"/>
    <col min="9732" max="9732" width="13.28515625" style="78" customWidth="1"/>
    <col min="9733" max="9735" width="9.140625" style="78"/>
    <col min="9736" max="9737" width="10.140625" style="78" bestFit="1" customWidth="1"/>
    <col min="9738" max="9741" width="9.140625" style="78"/>
    <col min="9742" max="9742" width="11.85546875" style="78" bestFit="1" customWidth="1"/>
    <col min="9743" max="9986" width="9.140625" style="78"/>
    <col min="9987" max="9987" width="8.140625" style="78" bestFit="1" customWidth="1"/>
    <col min="9988" max="9988" width="13.28515625" style="78" customWidth="1"/>
    <col min="9989" max="9991" width="9.140625" style="78"/>
    <col min="9992" max="9993" width="10.140625" style="78" bestFit="1" customWidth="1"/>
    <col min="9994" max="9997" width="9.140625" style="78"/>
    <col min="9998" max="9998" width="11.85546875" style="78" bestFit="1" customWidth="1"/>
    <col min="9999" max="10242" width="9.140625" style="78"/>
    <col min="10243" max="10243" width="8.140625" style="78" bestFit="1" customWidth="1"/>
    <col min="10244" max="10244" width="13.28515625" style="78" customWidth="1"/>
    <col min="10245" max="10247" width="9.140625" style="78"/>
    <col min="10248" max="10249" width="10.140625" style="78" bestFit="1" customWidth="1"/>
    <col min="10250" max="10253" width="9.140625" style="78"/>
    <col min="10254" max="10254" width="11.85546875" style="78" bestFit="1" customWidth="1"/>
    <col min="10255" max="10498" width="9.140625" style="78"/>
    <col min="10499" max="10499" width="8.140625" style="78" bestFit="1" customWidth="1"/>
    <col min="10500" max="10500" width="13.28515625" style="78" customWidth="1"/>
    <col min="10501" max="10503" width="9.140625" style="78"/>
    <col min="10504" max="10505" width="10.140625" style="78" bestFit="1" customWidth="1"/>
    <col min="10506" max="10509" width="9.140625" style="78"/>
    <col min="10510" max="10510" width="11.85546875" style="78" bestFit="1" customWidth="1"/>
    <col min="10511" max="10754" width="9.140625" style="78"/>
    <col min="10755" max="10755" width="8.140625" style="78" bestFit="1" customWidth="1"/>
    <col min="10756" max="10756" width="13.28515625" style="78" customWidth="1"/>
    <col min="10757" max="10759" width="9.140625" style="78"/>
    <col min="10760" max="10761" width="10.140625" style="78" bestFit="1" customWidth="1"/>
    <col min="10762" max="10765" width="9.140625" style="78"/>
    <col min="10766" max="10766" width="11.85546875" style="78" bestFit="1" customWidth="1"/>
    <col min="10767" max="11010" width="9.140625" style="78"/>
    <col min="11011" max="11011" width="8.140625" style="78" bestFit="1" customWidth="1"/>
    <col min="11012" max="11012" width="13.28515625" style="78" customWidth="1"/>
    <col min="11013" max="11015" width="9.140625" style="78"/>
    <col min="11016" max="11017" width="10.140625" style="78" bestFit="1" customWidth="1"/>
    <col min="11018" max="11021" width="9.140625" style="78"/>
    <col min="11022" max="11022" width="11.85546875" style="78" bestFit="1" customWidth="1"/>
    <col min="11023" max="11266" width="9.140625" style="78"/>
    <col min="11267" max="11267" width="8.140625" style="78" bestFit="1" customWidth="1"/>
    <col min="11268" max="11268" width="13.28515625" style="78" customWidth="1"/>
    <col min="11269" max="11271" width="9.140625" style="78"/>
    <col min="11272" max="11273" width="10.140625" style="78" bestFit="1" customWidth="1"/>
    <col min="11274" max="11277" width="9.140625" style="78"/>
    <col min="11278" max="11278" width="11.85546875" style="78" bestFit="1" customWidth="1"/>
    <col min="11279" max="11522" width="9.140625" style="78"/>
    <col min="11523" max="11523" width="8.140625" style="78" bestFit="1" customWidth="1"/>
    <col min="11524" max="11524" width="13.28515625" style="78" customWidth="1"/>
    <col min="11525" max="11527" width="9.140625" style="78"/>
    <col min="11528" max="11529" width="10.140625" style="78" bestFit="1" customWidth="1"/>
    <col min="11530" max="11533" width="9.140625" style="78"/>
    <col min="11534" max="11534" width="11.85546875" style="78" bestFit="1" customWidth="1"/>
    <col min="11535" max="11778" width="9.140625" style="78"/>
    <col min="11779" max="11779" width="8.140625" style="78" bestFit="1" customWidth="1"/>
    <col min="11780" max="11780" width="13.28515625" style="78" customWidth="1"/>
    <col min="11781" max="11783" width="9.140625" style="78"/>
    <col min="11784" max="11785" width="10.140625" style="78" bestFit="1" customWidth="1"/>
    <col min="11786" max="11789" width="9.140625" style="78"/>
    <col min="11790" max="11790" width="11.85546875" style="78" bestFit="1" customWidth="1"/>
    <col min="11791" max="12034" width="9.140625" style="78"/>
    <col min="12035" max="12035" width="8.140625" style="78" bestFit="1" customWidth="1"/>
    <col min="12036" max="12036" width="13.28515625" style="78" customWidth="1"/>
    <col min="12037" max="12039" width="9.140625" style="78"/>
    <col min="12040" max="12041" width="10.140625" style="78" bestFit="1" customWidth="1"/>
    <col min="12042" max="12045" width="9.140625" style="78"/>
    <col min="12046" max="12046" width="11.85546875" style="78" bestFit="1" customWidth="1"/>
    <col min="12047" max="12290" width="9.140625" style="78"/>
    <col min="12291" max="12291" width="8.140625" style="78" bestFit="1" customWidth="1"/>
    <col min="12292" max="12292" width="13.28515625" style="78" customWidth="1"/>
    <col min="12293" max="12295" width="9.140625" style="78"/>
    <col min="12296" max="12297" width="10.140625" style="78" bestFit="1" customWidth="1"/>
    <col min="12298" max="12301" width="9.140625" style="78"/>
    <col min="12302" max="12302" width="11.85546875" style="78" bestFit="1" customWidth="1"/>
    <col min="12303" max="12546" width="9.140625" style="78"/>
    <col min="12547" max="12547" width="8.140625" style="78" bestFit="1" customWidth="1"/>
    <col min="12548" max="12548" width="13.28515625" style="78" customWidth="1"/>
    <col min="12549" max="12551" width="9.140625" style="78"/>
    <col min="12552" max="12553" width="10.140625" style="78" bestFit="1" customWidth="1"/>
    <col min="12554" max="12557" width="9.140625" style="78"/>
    <col min="12558" max="12558" width="11.85546875" style="78" bestFit="1" customWidth="1"/>
    <col min="12559" max="12802" width="9.140625" style="78"/>
    <col min="12803" max="12803" width="8.140625" style="78" bestFit="1" customWidth="1"/>
    <col min="12804" max="12804" width="13.28515625" style="78" customWidth="1"/>
    <col min="12805" max="12807" width="9.140625" style="78"/>
    <col min="12808" max="12809" width="10.140625" style="78" bestFit="1" customWidth="1"/>
    <col min="12810" max="12813" width="9.140625" style="78"/>
    <col min="12814" max="12814" width="11.85546875" style="78" bestFit="1" customWidth="1"/>
    <col min="12815" max="13058" width="9.140625" style="78"/>
    <col min="13059" max="13059" width="8.140625" style="78" bestFit="1" customWidth="1"/>
    <col min="13060" max="13060" width="13.28515625" style="78" customWidth="1"/>
    <col min="13061" max="13063" width="9.140625" style="78"/>
    <col min="13064" max="13065" width="10.140625" style="78" bestFit="1" customWidth="1"/>
    <col min="13066" max="13069" width="9.140625" style="78"/>
    <col min="13070" max="13070" width="11.85546875" style="78" bestFit="1" customWidth="1"/>
    <col min="13071" max="13314" width="9.140625" style="78"/>
    <col min="13315" max="13315" width="8.140625" style="78" bestFit="1" customWidth="1"/>
    <col min="13316" max="13316" width="13.28515625" style="78" customWidth="1"/>
    <col min="13317" max="13319" width="9.140625" style="78"/>
    <col min="13320" max="13321" width="10.140625" style="78" bestFit="1" customWidth="1"/>
    <col min="13322" max="13325" width="9.140625" style="78"/>
    <col min="13326" max="13326" width="11.85546875" style="78" bestFit="1" customWidth="1"/>
    <col min="13327" max="13570" width="9.140625" style="78"/>
    <col min="13571" max="13571" width="8.140625" style="78" bestFit="1" customWidth="1"/>
    <col min="13572" max="13572" width="13.28515625" style="78" customWidth="1"/>
    <col min="13573" max="13575" width="9.140625" style="78"/>
    <col min="13576" max="13577" width="10.140625" style="78" bestFit="1" customWidth="1"/>
    <col min="13578" max="13581" width="9.140625" style="78"/>
    <col min="13582" max="13582" width="11.85546875" style="78" bestFit="1" customWidth="1"/>
    <col min="13583" max="13826" width="9.140625" style="78"/>
    <col min="13827" max="13827" width="8.140625" style="78" bestFit="1" customWidth="1"/>
    <col min="13828" max="13828" width="13.28515625" style="78" customWidth="1"/>
    <col min="13829" max="13831" width="9.140625" style="78"/>
    <col min="13832" max="13833" width="10.140625" style="78" bestFit="1" customWidth="1"/>
    <col min="13834" max="13837" width="9.140625" style="78"/>
    <col min="13838" max="13838" width="11.85546875" style="78" bestFit="1" customWidth="1"/>
    <col min="13839" max="14082" width="9.140625" style="78"/>
    <col min="14083" max="14083" width="8.140625" style="78" bestFit="1" customWidth="1"/>
    <col min="14084" max="14084" width="13.28515625" style="78" customWidth="1"/>
    <col min="14085" max="14087" width="9.140625" style="78"/>
    <col min="14088" max="14089" width="10.140625" style="78" bestFit="1" customWidth="1"/>
    <col min="14090" max="14093" width="9.140625" style="78"/>
    <col min="14094" max="14094" width="11.85546875" style="78" bestFit="1" customWidth="1"/>
    <col min="14095" max="14338" width="9.140625" style="78"/>
    <col min="14339" max="14339" width="8.140625" style="78" bestFit="1" customWidth="1"/>
    <col min="14340" max="14340" width="13.28515625" style="78" customWidth="1"/>
    <col min="14341" max="14343" width="9.140625" style="78"/>
    <col min="14344" max="14345" width="10.140625" style="78" bestFit="1" customWidth="1"/>
    <col min="14346" max="14349" width="9.140625" style="78"/>
    <col min="14350" max="14350" width="11.85546875" style="78" bestFit="1" customWidth="1"/>
    <col min="14351" max="14594" width="9.140625" style="78"/>
    <col min="14595" max="14595" width="8.140625" style="78" bestFit="1" customWidth="1"/>
    <col min="14596" max="14596" width="13.28515625" style="78" customWidth="1"/>
    <col min="14597" max="14599" width="9.140625" style="78"/>
    <col min="14600" max="14601" width="10.140625" style="78" bestFit="1" customWidth="1"/>
    <col min="14602" max="14605" width="9.140625" style="78"/>
    <col min="14606" max="14606" width="11.85546875" style="78" bestFit="1" customWidth="1"/>
    <col min="14607" max="14850" width="9.140625" style="78"/>
    <col min="14851" max="14851" width="8.140625" style="78" bestFit="1" customWidth="1"/>
    <col min="14852" max="14852" width="13.28515625" style="78" customWidth="1"/>
    <col min="14853" max="14855" width="9.140625" style="78"/>
    <col min="14856" max="14857" width="10.140625" style="78" bestFit="1" customWidth="1"/>
    <col min="14858" max="14861" width="9.140625" style="78"/>
    <col min="14862" max="14862" width="11.85546875" style="78" bestFit="1" customWidth="1"/>
    <col min="14863" max="15106" width="9.140625" style="78"/>
    <col min="15107" max="15107" width="8.140625" style="78" bestFit="1" customWidth="1"/>
    <col min="15108" max="15108" width="13.28515625" style="78" customWidth="1"/>
    <col min="15109" max="15111" width="9.140625" style="78"/>
    <col min="15112" max="15113" width="10.140625" style="78" bestFit="1" customWidth="1"/>
    <col min="15114" max="15117" width="9.140625" style="78"/>
    <col min="15118" max="15118" width="11.85546875" style="78" bestFit="1" customWidth="1"/>
    <col min="15119" max="15362" width="9.140625" style="78"/>
    <col min="15363" max="15363" width="8.140625" style="78" bestFit="1" customWidth="1"/>
    <col min="15364" max="15364" width="13.28515625" style="78" customWidth="1"/>
    <col min="15365" max="15367" width="9.140625" style="78"/>
    <col min="15368" max="15369" width="10.140625" style="78" bestFit="1" customWidth="1"/>
    <col min="15370" max="15373" width="9.140625" style="78"/>
    <col min="15374" max="15374" width="11.85546875" style="78" bestFit="1" customWidth="1"/>
    <col min="15375" max="15618" width="9.140625" style="78"/>
    <col min="15619" max="15619" width="8.140625" style="78" bestFit="1" customWidth="1"/>
    <col min="15620" max="15620" width="13.28515625" style="78" customWidth="1"/>
    <col min="15621" max="15623" width="9.140625" style="78"/>
    <col min="15624" max="15625" width="10.140625" style="78" bestFit="1" customWidth="1"/>
    <col min="15626" max="15629" width="9.140625" style="78"/>
    <col min="15630" max="15630" width="11.85546875" style="78" bestFit="1" customWidth="1"/>
    <col min="15631" max="15874" width="9.140625" style="78"/>
    <col min="15875" max="15875" width="8.140625" style="78" bestFit="1" customWidth="1"/>
    <col min="15876" max="15876" width="13.28515625" style="78" customWidth="1"/>
    <col min="15877" max="15879" width="9.140625" style="78"/>
    <col min="15880" max="15881" width="10.140625" style="78" bestFit="1" customWidth="1"/>
    <col min="15882" max="15885" width="9.140625" style="78"/>
    <col min="15886" max="15886" width="11.85546875" style="78" bestFit="1" customWidth="1"/>
    <col min="15887" max="16130" width="9.140625" style="78"/>
    <col min="16131" max="16131" width="8.140625" style="78" bestFit="1" customWidth="1"/>
    <col min="16132" max="16132" width="13.28515625" style="78" customWidth="1"/>
    <col min="16133" max="16135" width="9.140625" style="78"/>
    <col min="16136" max="16137" width="10.140625" style="78" bestFit="1" customWidth="1"/>
    <col min="16138" max="16141" width="9.140625" style="78"/>
    <col min="16142" max="16142" width="11.85546875" style="78" bestFit="1" customWidth="1"/>
    <col min="16143" max="16384" width="9.140625" style="78"/>
  </cols>
  <sheetData>
    <row r="1" spans="1:15" x14ac:dyDescent="0.2">
      <c r="A1" s="76" t="s">
        <v>98</v>
      </c>
      <c r="B1" s="76" t="s">
        <v>99</v>
      </c>
      <c r="C1" s="76" t="s">
        <v>100</v>
      </c>
      <c r="D1" s="76" t="s">
        <v>101</v>
      </c>
      <c r="E1" s="77" t="s">
        <v>102</v>
      </c>
      <c r="F1" s="77" t="s">
        <v>103</v>
      </c>
      <c r="G1" s="77" t="s">
        <v>104</v>
      </c>
      <c r="H1" s="77" t="s">
        <v>105</v>
      </c>
      <c r="I1" s="77" t="s">
        <v>106</v>
      </c>
      <c r="J1" s="77" t="s">
        <v>107</v>
      </c>
      <c r="K1" s="77" t="s">
        <v>108</v>
      </c>
      <c r="L1" s="77" t="s">
        <v>109</v>
      </c>
      <c r="M1" s="77" t="s">
        <v>110</v>
      </c>
      <c r="N1" s="77" t="s">
        <v>111</v>
      </c>
      <c r="O1" s="77" t="s">
        <v>112</v>
      </c>
    </row>
    <row r="2" spans="1:15" x14ac:dyDescent="0.2">
      <c r="C2" s="80"/>
      <c r="D2" s="79" t="str">
        <f>Resultat!B10</f>
        <v>6338_434</v>
      </c>
      <c r="E2" s="78" t="str">
        <f>Resultat!C10</f>
        <v>Hans H, Nicklas L</v>
      </c>
      <c r="F2" s="78" t="str">
        <f>Resultat!D10</f>
        <v>Herrestadgård</v>
      </c>
      <c r="G2" s="82">
        <f>Resultat!H10</f>
        <v>45035</v>
      </c>
      <c r="H2" s="82">
        <f>Resultat!O10</f>
        <v>44479</v>
      </c>
      <c r="I2" s="78">
        <f>Resultat!I10</f>
        <v>549</v>
      </c>
      <c r="J2" s="78">
        <f>Resultat!E10</f>
        <v>30</v>
      </c>
      <c r="K2" s="78">
        <f>Resultat!F10</f>
        <v>13</v>
      </c>
      <c r="L2" s="84">
        <f>Resultat!$H$101</f>
        <v>17</v>
      </c>
      <c r="M2" s="83">
        <f>Resultat!K10</f>
        <v>4.6430229651058967</v>
      </c>
      <c r="N2" s="83" t="str">
        <f>IF(Resultat!M10&gt;0,"JA","NEJ")</f>
        <v>NEJ</v>
      </c>
      <c r="O2" s="78" t="str">
        <f>Resultat!$D$5</f>
        <v>ÄFO 06-003</v>
      </c>
    </row>
    <row r="3" spans="1:15" x14ac:dyDescent="0.2">
      <c r="C3" s="80"/>
      <c r="D3" s="79" t="str">
        <f>Resultat!B11</f>
        <v>6338_432</v>
      </c>
      <c r="E3" s="78" t="str">
        <f>Resultat!C11</f>
        <v>Hans H, Kjell- Ove G</v>
      </c>
      <c r="F3" s="78" t="str">
        <f>Resultat!D11</f>
        <v>Herrestadgård</v>
      </c>
      <c r="G3" s="82">
        <f>Resultat!H11</f>
        <v>45035</v>
      </c>
      <c r="H3" s="82">
        <f>Resultat!O11</f>
        <v>44479</v>
      </c>
      <c r="I3" s="78">
        <f>Resultat!I11</f>
        <v>549</v>
      </c>
      <c r="J3" s="78">
        <f>Resultat!E11</f>
        <v>35</v>
      </c>
      <c r="K3" s="78">
        <f>Resultat!F11</f>
        <v>2</v>
      </c>
      <c r="L3" s="84">
        <f>Resultat!$H$101</f>
        <v>17</v>
      </c>
      <c r="M3" s="83">
        <f>Resultat!K11</f>
        <v>0.61226676462934904</v>
      </c>
      <c r="N3" s="83" t="str">
        <f>IF(Resultat!M11&gt;0,"JA","NEJ")</f>
        <v>NEJ</v>
      </c>
      <c r="O3" s="78" t="str">
        <f>Resultat!$D$5</f>
        <v>ÄFO 06-003</v>
      </c>
    </row>
    <row r="4" spans="1:15" x14ac:dyDescent="0.2">
      <c r="C4" s="80"/>
      <c r="D4" s="79" t="str">
        <f>Resultat!B12</f>
        <v>6338_434</v>
      </c>
      <c r="E4" s="78" t="str">
        <f>Resultat!C12</f>
        <v>Nicklas L</v>
      </c>
      <c r="F4" s="78" t="str">
        <f>Resultat!D12</f>
        <v>Kärda</v>
      </c>
      <c r="G4" s="82">
        <f>Resultat!H12</f>
        <v>45036</v>
      </c>
      <c r="H4" s="82">
        <f>Resultat!O12</f>
        <v>44479</v>
      </c>
      <c r="I4" s="78">
        <f>Resultat!I12</f>
        <v>550</v>
      </c>
      <c r="J4" s="78">
        <f>Resultat!E12</f>
        <v>30</v>
      </c>
      <c r="K4" s="78">
        <f>Resultat!F12</f>
        <v>15</v>
      </c>
      <c r="L4" s="84">
        <f>Resultat!$H$101</f>
        <v>17</v>
      </c>
      <c r="M4" s="83">
        <f>Resultat!K12</f>
        <v>5.3475935828877006</v>
      </c>
      <c r="N4" s="83" t="str">
        <f>IF(Resultat!M12&gt;0,"JA","NEJ")</f>
        <v>NEJ</v>
      </c>
      <c r="O4" s="78" t="str">
        <f>Resultat!$D$5</f>
        <v>ÄFO 06-003</v>
      </c>
    </row>
    <row r="5" spans="1:15" x14ac:dyDescent="0.2">
      <c r="C5" s="80"/>
      <c r="D5" s="79" t="str">
        <f>Resultat!B13</f>
        <v>6340_432</v>
      </c>
      <c r="E5" s="78" t="str">
        <f>Resultat!C13</f>
        <v>Ulf P</v>
      </c>
      <c r="F5" s="78" t="str">
        <f>Resultat!D13</f>
        <v>Herrestad</v>
      </c>
      <c r="G5" s="82">
        <f>Resultat!H13</f>
        <v>45027</v>
      </c>
      <c r="H5" s="82">
        <f>Resultat!O13</f>
        <v>44479</v>
      </c>
      <c r="I5" s="78">
        <f>Resultat!I13</f>
        <v>541</v>
      </c>
      <c r="J5" s="78">
        <f>Resultat!E13</f>
        <v>15</v>
      </c>
      <c r="K5" s="78">
        <f>Resultat!F13</f>
        <v>4</v>
      </c>
      <c r="L5" s="84">
        <f>Resultat!$H$101</f>
        <v>17</v>
      </c>
      <c r="M5" s="83">
        <f>Resultat!K13</f>
        <v>2.8994962125330725</v>
      </c>
      <c r="N5" s="83" t="str">
        <f>IF(Resultat!M13&gt;0,"JA","NEJ")</f>
        <v>NEJ</v>
      </c>
      <c r="O5" s="78" t="str">
        <f>Resultat!$D$5</f>
        <v>ÄFO 06-003</v>
      </c>
    </row>
    <row r="6" spans="1:15" x14ac:dyDescent="0.2">
      <c r="C6" s="80"/>
      <c r="D6" s="79" t="str">
        <f>Resultat!B14</f>
        <v>6340_434</v>
      </c>
      <c r="E6" s="78" t="str">
        <f>Resultat!C14</f>
        <v>Nicklas L, Anders S</v>
      </c>
      <c r="F6" s="78" t="str">
        <f>Resultat!D14</f>
        <v>Kärda</v>
      </c>
      <c r="G6" s="82">
        <f>Resultat!H14</f>
        <v>45029</v>
      </c>
      <c r="H6" s="82">
        <f>Resultat!O14</f>
        <v>44479</v>
      </c>
      <c r="I6" s="78">
        <f>Resultat!I14</f>
        <v>543</v>
      </c>
      <c r="J6" s="78">
        <f>Resultat!E14</f>
        <v>15</v>
      </c>
      <c r="K6" s="78">
        <f>Resultat!F14</f>
        <v>5</v>
      </c>
      <c r="L6" s="84">
        <f>Resultat!$H$101</f>
        <v>17</v>
      </c>
      <c r="M6" s="83">
        <f>Resultat!K14</f>
        <v>3.6110208355902214</v>
      </c>
      <c r="N6" s="83" t="str">
        <f>IF(Resultat!M14&gt;0,"JA","NEJ")</f>
        <v>NEJ</v>
      </c>
      <c r="O6" s="78" t="str">
        <f>Resultat!$D$5</f>
        <v>ÄFO 06-003</v>
      </c>
    </row>
    <row r="7" spans="1:15" x14ac:dyDescent="0.2">
      <c r="C7" s="80"/>
      <c r="D7" s="79" t="str">
        <f>Resultat!B15</f>
        <v>6340_436</v>
      </c>
      <c r="E7" s="78" t="str">
        <f>Resultat!C15</f>
        <v>Lars J</v>
      </c>
      <c r="F7" s="78" t="str">
        <f>Resultat!D15</f>
        <v>Hörda</v>
      </c>
      <c r="G7" s="82">
        <f>Resultat!H15</f>
        <v>45030</v>
      </c>
      <c r="H7" s="82">
        <f>Resultat!O15</f>
        <v>44479</v>
      </c>
      <c r="I7" s="78">
        <f>Resultat!I15</f>
        <v>544</v>
      </c>
      <c r="J7" s="78">
        <f>Resultat!E15</f>
        <v>16</v>
      </c>
      <c r="K7" s="78">
        <f>Resultat!F15</f>
        <v>10</v>
      </c>
      <c r="L7" s="84">
        <f>Resultat!$H$101</f>
        <v>17</v>
      </c>
      <c r="M7" s="83">
        <f>Resultat!K15</f>
        <v>6.7582179930795849</v>
      </c>
      <c r="N7" s="83" t="str">
        <f>IF(Resultat!M15&gt;0,"JA","NEJ")</f>
        <v>NEJ</v>
      </c>
      <c r="O7" s="78" t="str">
        <f>Resultat!$D$5</f>
        <v>ÄFO 06-003</v>
      </c>
    </row>
    <row r="8" spans="1:15" x14ac:dyDescent="0.2">
      <c r="C8" s="80"/>
      <c r="D8" s="79" t="str">
        <f>Resultat!B16</f>
        <v>6342_430</v>
      </c>
      <c r="E8" s="78" t="str">
        <f>Resultat!C16</f>
        <v>Ulf P</v>
      </c>
      <c r="F8" s="78" t="str">
        <f>Resultat!D16</f>
        <v>Herrestad</v>
      </c>
      <c r="G8" s="82">
        <f>Resultat!H16</f>
        <v>45027</v>
      </c>
      <c r="H8" s="82">
        <f>Resultat!O16</f>
        <v>44479</v>
      </c>
      <c r="I8" s="78">
        <f>Resultat!I16</f>
        <v>541</v>
      </c>
      <c r="J8" s="78">
        <f>Resultat!E16</f>
        <v>17</v>
      </c>
      <c r="K8" s="78">
        <f>Resultat!F16</f>
        <v>9</v>
      </c>
      <c r="L8" s="84">
        <f>Resultat!$H$101</f>
        <v>17</v>
      </c>
      <c r="M8" s="83">
        <f>Resultat!K16</f>
        <v>5.7563527748818348</v>
      </c>
      <c r="N8" s="83" t="str">
        <f>IF(Resultat!M16&gt;0,"JA","NEJ")</f>
        <v>NEJ</v>
      </c>
      <c r="O8" s="78" t="str">
        <f>Resultat!$D$5</f>
        <v>ÄFO 06-003</v>
      </c>
    </row>
    <row r="9" spans="1:15" x14ac:dyDescent="0.2">
      <c r="C9" s="80"/>
      <c r="D9" s="79" t="str">
        <f>Resultat!B17</f>
        <v>6342_432</v>
      </c>
      <c r="E9" s="78" t="str">
        <f>Resultat!C17</f>
        <v>Ulf P</v>
      </c>
      <c r="F9" s="78" t="str">
        <f>Resultat!D17</f>
        <v>Herrestad</v>
      </c>
      <c r="G9" s="82">
        <f>Resultat!H17</f>
        <v>45029</v>
      </c>
      <c r="H9" s="82">
        <f>Resultat!O17</f>
        <v>44479</v>
      </c>
      <c r="I9" s="78">
        <f>Resultat!I17</f>
        <v>543</v>
      </c>
      <c r="J9" s="78">
        <f>Resultat!E17</f>
        <v>38</v>
      </c>
      <c r="K9" s="78">
        <f>Resultat!F17</f>
        <v>12</v>
      </c>
      <c r="L9" s="84">
        <f>Resultat!$H$101</f>
        <v>17</v>
      </c>
      <c r="M9" s="83">
        <f>Resultat!K17</f>
        <v>3.4209671074012622</v>
      </c>
      <c r="N9" s="83" t="str">
        <f>IF(Resultat!M17&gt;0,"JA","NEJ")</f>
        <v>NEJ</v>
      </c>
      <c r="O9" s="78" t="str">
        <f>Resultat!$D$5</f>
        <v>ÄFO 06-003</v>
      </c>
    </row>
    <row r="10" spans="1:15" x14ac:dyDescent="0.2">
      <c r="C10" s="80"/>
      <c r="D10" s="79" t="str">
        <f>Resultat!B18</f>
        <v>6342_434</v>
      </c>
      <c r="E10" s="78" t="str">
        <f>Resultat!C18</f>
        <v>Ulf P</v>
      </c>
      <c r="F10" s="78" t="str">
        <f>Resultat!D18</f>
        <v>Herrestad</v>
      </c>
      <c r="G10" s="82">
        <f>Resultat!H18</f>
        <v>45029</v>
      </c>
      <c r="H10" s="82">
        <f>Resultat!O18</f>
        <v>44479</v>
      </c>
      <c r="I10" s="78">
        <f>Resultat!I18</f>
        <v>543</v>
      </c>
      <c r="J10" s="78">
        <f>Resultat!E18</f>
        <v>7</v>
      </c>
      <c r="K10" s="78">
        <f>Resultat!F18</f>
        <v>0</v>
      </c>
      <c r="L10" s="84">
        <f>Resultat!$H$101</f>
        <v>17</v>
      </c>
      <c r="M10" s="83">
        <f>Resultat!K18</f>
        <v>0</v>
      </c>
      <c r="N10" s="83" t="str">
        <f>IF(Resultat!M18&gt;0,"JA","NEJ")</f>
        <v>NEJ</v>
      </c>
      <c r="O10" s="78" t="str">
        <f>Resultat!$D$5</f>
        <v>ÄFO 06-003</v>
      </c>
    </row>
    <row r="11" spans="1:15" x14ac:dyDescent="0.2">
      <c r="C11" s="80"/>
      <c r="D11" s="79" t="str">
        <f>Resultat!B19</f>
        <v>6342_436</v>
      </c>
      <c r="E11" s="78" t="str">
        <f>Resultat!C19</f>
        <v>Hans- Göran J</v>
      </c>
      <c r="F11" s="78" t="str">
        <f>Resultat!D19</f>
        <v>Maramö</v>
      </c>
      <c r="G11" s="82">
        <f>Resultat!H19</f>
        <v>45019</v>
      </c>
      <c r="H11" s="82">
        <f>Resultat!O19</f>
        <v>44479</v>
      </c>
      <c r="I11" s="78">
        <f>Resultat!I19</f>
        <v>533</v>
      </c>
      <c r="J11" s="78">
        <f>Resultat!E19</f>
        <v>38</v>
      </c>
      <c r="K11" s="78">
        <f>Resultat!F19</f>
        <v>5</v>
      </c>
      <c r="L11" s="84">
        <f>Resultat!$H$101</f>
        <v>17</v>
      </c>
      <c r="M11" s="83">
        <f>Resultat!K19</f>
        <v>1.4521459813312112</v>
      </c>
      <c r="N11" s="83" t="str">
        <f>IF(Resultat!M19&gt;0,"JA","NEJ")</f>
        <v>NEJ</v>
      </c>
      <c r="O11" s="78" t="str">
        <f>Resultat!$D$5</f>
        <v>ÄFO 06-003</v>
      </c>
    </row>
    <row r="12" spans="1:15" x14ac:dyDescent="0.2">
      <c r="C12" s="80"/>
      <c r="D12" s="79" t="str">
        <f>Resultat!B20</f>
        <v>6342_438</v>
      </c>
      <c r="E12" s="78" t="str">
        <f>Resultat!C20</f>
        <v>Hans- Göran J</v>
      </c>
      <c r="F12" s="78" t="str">
        <f>Resultat!D20</f>
        <v>Maramö</v>
      </c>
      <c r="G12" s="82">
        <f>Resultat!H20</f>
        <v>45021</v>
      </c>
      <c r="H12" s="82">
        <f>Resultat!O20</f>
        <v>44479</v>
      </c>
      <c r="I12" s="78">
        <f>Resultat!I20</f>
        <v>535</v>
      </c>
      <c r="J12" s="78">
        <f>Resultat!E20</f>
        <v>37</v>
      </c>
      <c r="K12" s="78">
        <f>Resultat!F20</f>
        <v>10</v>
      </c>
      <c r="L12" s="84">
        <f>Resultat!$H$101</f>
        <v>17</v>
      </c>
      <c r="M12" s="83">
        <f>Resultat!K20</f>
        <v>2.9716357368913719</v>
      </c>
      <c r="N12" s="83" t="str">
        <f>IF(Resultat!M20&gt;0,"JA","NEJ")</f>
        <v>NEJ</v>
      </c>
      <c r="O12" s="78" t="str">
        <f>Resultat!$D$5</f>
        <v>ÄFO 06-003</v>
      </c>
    </row>
    <row r="13" spans="1:15" x14ac:dyDescent="0.2">
      <c r="C13" s="80"/>
      <c r="D13" s="79" t="str">
        <f>Resultat!B21</f>
        <v>6342_440</v>
      </c>
      <c r="E13" s="78" t="str">
        <f>Resultat!C21</f>
        <v>Börje L</v>
      </c>
      <c r="F13" s="78" t="str">
        <f>Resultat!D21</f>
        <v>Torp</v>
      </c>
      <c r="G13" s="82">
        <f>Resultat!H21</f>
        <v>45036</v>
      </c>
      <c r="H13" s="82">
        <f>Resultat!O21</f>
        <v>44479</v>
      </c>
      <c r="I13" s="78">
        <f>Resultat!I21</f>
        <v>550</v>
      </c>
      <c r="J13" s="78">
        <f>Resultat!E21</f>
        <v>38</v>
      </c>
      <c r="K13" s="78">
        <f>Resultat!F21</f>
        <v>0</v>
      </c>
      <c r="L13" s="84">
        <f>Resultat!$H$101</f>
        <v>17</v>
      </c>
      <c r="M13" s="83">
        <f>Resultat!K21</f>
        <v>0</v>
      </c>
      <c r="N13" s="83" t="str">
        <f>IF(Resultat!M21&gt;0,"JA","NEJ")</f>
        <v>NEJ</v>
      </c>
      <c r="O13" s="78" t="str">
        <f>Resultat!$D$5</f>
        <v>ÄFO 06-003</v>
      </c>
    </row>
    <row r="14" spans="1:15" x14ac:dyDescent="0.2">
      <c r="C14" s="80"/>
      <c r="D14" s="79" t="str">
        <f>Resultat!B22</f>
        <v>6342_442</v>
      </c>
      <c r="E14" s="78" t="str">
        <f>Resultat!C22</f>
        <v>Börje L</v>
      </c>
      <c r="F14" s="78" t="str">
        <f>Resultat!D22</f>
        <v>Torp</v>
      </c>
      <c r="G14" s="82">
        <f>Resultat!H22</f>
        <v>45036</v>
      </c>
      <c r="H14" s="82">
        <f>Resultat!O22</f>
        <v>44479</v>
      </c>
      <c r="I14" s="78">
        <f>Resultat!I22</f>
        <v>550</v>
      </c>
      <c r="J14" s="78">
        <f>Resultat!E22</f>
        <v>28</v>
      </c>
      <c r="K14" s="78">
        <f>Resultat!F22</f>
        <v>0</v>
      </c>
      <c r="L14" s="84">
        <f>Resultat!$H$101</f>
        <v>17</v>
      </c>
      <c r="M14" s="83">
        <f>Resultat!K22</f>
        <v>0</v>
      </c>
      <c r="N14" s="83" t="str">
        <f>IF(Resultat!M22&gt;0,"JA","NEJ")</f>
        <v>NEJ</v>
      </c>
      <c r="O14" s="78" t="str">
        <f>Resultat!$D$5</f>
        <v>ÄFO 06-003</v>
      </c>
    </row>
    <row r="15" spans="1:15" x14ac:dyDescent="0.2">
      <c r="C15" s="80"/>
      <c r="D15" s="79" t="str">
        <f>Resultat!B23</f>
        <v>6344_430</v>
      </c>
      <c r="E15" s="78" t="str">
        <f>Resultat!C23</f>
        <v>Daniel H</v>
      </c>
      <c r="F15" s="78" t="str">
        <f>Resultat!D23</f>
        <v>Åvall</v>
      </c>
      <c r="G15" s="82">
        <f>Resultat!H23</f>
        <v>45031</v>
      </c>
      <c r="H15" s="82">
        <f>Resultat!O23</f>
        <v>44479</v>
      </c>
      <c r="I15" s="78">
        <f>Resultat!I23</f>
        <v>545</v>
      </c>
      <c r="J15" s="78">
        <f>Resultat!E23</f>
        <v>36</v>
      </c>
      <c r="K15" s="78">
        <f>Resultat!F23</f>
        <v>14</v>
      </c>
      <c r="L15" s="84">
        <f>Resultat!$H$101</f>
        <v>17</v>
      </c>
      <c r="M15" s="83">
        <f>Resultat!K23</f>
        <v>4.1973976134796427</v>
      </c>
      <c r="N15" s="83" t="str">
        <f>IF(Resultat!M23&gt;0,"JA","NEJ")</f>
        <v>NEJ</v>
      </c>
      <c r="O15" s="78" t="str">
        <f>Resultat!$D$5</f>
        <v>ÄFO 06-003</v>
      </c>
    </row>
    <row r="16" spans="1:15" x14ac:dyDescent="0.2">
      <c r="C16" s="80"/>
      <c r="D16" s="79" t="str">
        <f>Resultat!B24</f>
        <v>6344_432</v>
      </c>
      <c r="E16" s="78" t="str">
        <f>Resultat!C24</f>
        <v>Ulf P</v>
      </c>
      <c r="F16" s="78" t="str">
        <f>Resultat!D24</f>
        <v>Herrestad</v>
      </c>
      <c r="G16" s="82">
        <f>Resultat!H24</f>
        <v>45030</v>
      </c>
      <c r="H16" s="82">
        <f>Resultat!O24</f>
        <v>44479</v>
      </c>
      <c r="I16" s="78">
        <f>Resultat!I24</f>
        <v>544</v>
      </c>
      <c r="J16" s="78">
        <f>Resultat!E24</f>
        <v>39</v>
      </c>
      <c r="K16" s="78">
        <f>Resultat!F24</f>
        <v>11</v>
      </c>
      <c r="L16" s="84">
        <f>Resultat!$H$101</f>
        <v>17</v>
      </c>
      <c r="M16" s="83">
        <f>Resultat!K24</f>
        <v>3.0498624789282229</v>
      </c>
      <c r="N16" s="83" t="str">
        <f>IF(Resultat!M24&gt;0,"JA","NEJ")</f>
        <v>NEJ</v>
      </c>
      <c r="O16" s="78" t="str">
        <f>Resultat!$D$5</f>
        <v>ÄFO 06-003</v>
      </c>
    </row>
    <row r="17" spans="3:15" x14ac:dyDescent="0.2">
      <c r="C17" s="80"/>
      <c r="D17" s="79" t="str">
        <f>Resultat!B25</f>
        <v>6344_434</v>
      </c>
      <c r="E17" s="78" t="str">
        <f>Resultat!C25</f>
        <v>Ulf P</v>
      </c>
      <c r="F17" s="78" t="str">
        <f>Resultat!D25</f>
        <v>Herrestad</v>
      </c>
      <c r="G17" s="82">
        <f>Resultat!H25</f>
        <v>45030</v>
      </c>
      <c r="H17" s="82">
        <f>Resultat!O25</f>
        <v>44479</v>
      </c>
      <c r="I17" s="78">
        <f>Resultat!I25</f>
        <v>544</v>
      </c>
      <c r="J17" s="78">
        <f>Resultat!E25</f>
        <v>9</v>
      </c>
      <c r="K17" s="78">
        <f>Resultat!F25</f>
        <v>1</v>
      </c>
      <c r="L17" s="84">
        <f>Resultat!$H$101</f>
        <v>17</v>
      </c>
      <c r="M17" s="83">
        <f>Resultat!K25</f>
        <v>1.2014609765474817</v>
      </c>
      <c r="N17" s="83" t="str">
        <f>IF(Resultat!M25&gt;0,"JA","NEJ")</f>
        <v>NEJ</v>
      </c>
      <c r="O17" s="78" t="str">
        <f>Resultat!$D$5</f>
        <v>ÄFO 06-003</v>
      </c>
    </row>
    <row r="18" spans="3:15" x14ac:dyDescent="0.2">
      <c r="C18" s="80"/>
      <c r="D18" s="79" t="str">
        <f>Resultat!B26</f>
        <v>6344_436</v>
      </c>
      <c r="E18" s="78" t="str">
        <f>Resultat!C26</f>
        <v>Hans- Göran</v>
      </c>
      <c r="F18" s="78" t="str">
        <f>Resultat!D26</f>
        <v>Maramö</v>
      </c>
      <c r="G18" s="82">
        <f>Resultat!H26</f>
        <v>45019</v>
      </c>
      <c r="H18" s="82">
        <f>Resultat!O26</f>
        <v>44479</v>
      </c>
      <c r="I18" s="78">
        <f>Resultat!I26</f>
        <v>533</v>
      </c>
      <c r="J18" s="78">
        <f>Resultat!E26</f>
        <v>39</v>
      </c>
      <c r="K18" s="78">
        <f>Resultat!F26</f>
        <v>5</v>
      </c>
      <c r="L18" s="84">
        <f>Resultat!$H$101</f>
        <v>17</v>
      </c>
      <c r="M18" s="83">
        <f>Resultat!K26</f>
        <v>1.4149114689893854</v>
      </c>
      <c r="N18" s="83" t="str">
        <f>IF(Resultat!M26&gt;0,"JA","NEJ")</f>
        <v>NEJ</v>
      </c>
      <c r="O18" s="78" t="str">
        <f>Resultat!$D$5</f>
        <v>ÄFO 06-003</v>
      </c>
    </row>
    <row r="19" spans="3:15" x14ac:dyDescent="0.2">
      <c r="C19" s="80"/>
      <c r="D19" s="79" t="str">
        <f>Resultat!B27</f>
        <v>6344_438</v>
      </c>
      <c r="E19" s="78" t="str">
        <f>Resultat!C27</f>
        <v>Fredrik L</v>
      </c>
      <c r="F19" s="78" t="str">
        <f>Resultat!D27</f>
        <v>Maramö</v>
      </c>
      <c r="G19" s="82">
        <f>Resultat!H27</f>
        <v>45018</v>
      </c>
      <c r="H19" s="82">
        <f>Resultat!O27</f>
        <v>44479</v>
      </c>
      <c r="I19" s="78">
        <f>Resultat!I27</f>
        <v>532</v>
      </c>
      <c r="J19" s="78">
        <f>Resultat!E27</f>
        <v>40</v>
      </c>
      <c r="K19" s="78">
        <f>Resultat!F27</f>
        <v>6</v>
      </c>
      <c r="L19" s="84">
        <f>Resultat!$H$101</f>
        <v>17</v>
      </c>
      <c r="M19" s="83">
        <f>Resultat!K27</f>
        <v>1.6585581601061476</v>
      </c>
      <c r="N19" s="83" t="str">
        <f>IF(Resultat!M27&gt;0,"JA","NEJ")</f>
        <v>NEJ</v>
      </c>
      <c r="O19" s="78" t="str">
        <f>Resultat!$D$5</f>
        <v>ÄFO 06-003</v>
      </c>
    </row>
    <row r="20" spans="3:15" x14ac:dyDescent="0.2">
      <c r="C20" s="80"/>
      <c r="D20" s="79" t="str">
        <f>Resultat!B28</f>
        <v>6344_440</v>
      </c>
      <c r="E20" s="78" t="str">
        <f>Resultat!C28</f>
        <v>Albin S, Fredrik</v>
      </c>
      <c r="F20" s="78" t="str">
        <f>Resultat!D28</f>
        <v>Vällesten</v>
      </c>
      <c r="G20" s="82">
        <f>Resultat!H28</f>
        <v>45026</v>
      </c>
      <c r="H20" s="82">
        <f>Resultat!O28</f>
        <v>44479</v>
      </c>
      <c r="I20" s="78">
        <f>Resultat!I28</f>
        <v>540</v>
      </c>
      <c r="J20" s="78">
        <f>Resultat!E28</f>
        <v>36</v>
      </c>
      <c r="K20" s="78">
        <f>Resultat!F28</f>
        <v>9</v>
      </c>
      <c r="L20" s="84">
        <f>Resultat!$H$101</f>
        <v>17</v>
      </c>
      <c r="M20" s="83">
        <f>Resultat!K28</f>
        <v>2.7233115468409586</v>
      </c>
      <c r="N20" s="83" t="str">
        <f>IF(Resultat!M28&gt;0,"JA","NEJ")</f>
        <v>NEJ</v>
      </c>
      <c r="O20" s="78" t="str">
        <f>Resultat!$D$5</f>
        <v>ÄFO 06-003</v>
      </c>
    </row>
    <row r="21" spans="3:15" x14ac:dyDescent="0.2">
      <c r="C21" s="80"/>
      <c r="D21" s="79" t="str">
        <f>Resultat!B29</f>
        <v>6344_442</v>
      </c>
      <c r="E21" s="78" t="str">
        <f>Resultat!C29</f>
        <v>Albin S</v>
      </c>
      <c r="F21" s="78" t="str">
        <f>Resultat!D29</f>
        <v>Vällesten</v>
      </c>
      <c r="G21" s="82">
        <f>Resultat!H29</f>
        <v>45026</v>
      </c>
      <c r="H21" s="82">
        <f>Resultat!O29</f>
        <v>44479</v>
      </c>
      <c r="I21" s="78">
        <f>Resultat!I29</f>
        <v>540</v>
      </c>
      <c r="J21" s="78">
        <f>Resultat!E29</f>
        <v>40</v>
      </c>
      <c r="K21" s="78">
        <f>Resultat!F29</f>
        <v>16</v>
      </c>
      <c r="L21" s="84">
        <f>Resultat!$H$101</f>
        <v>17</v>
      </c>
      <c r="M21" s="83">
        <f>Resultat!K29</f>
        <v>4.3572984749455337</v>
      </c>
      <c r="N21" s="83" t="str">
        <f>IF(Resultat!M29&gt;0,"JA","NEJ")</f>
        <v>NEJ</v>
      </c>
      <c r="O21" s="78" t="str">
        <f>Resultat!$D$5</f>
        <v>ÄFO 06-003</v>
      </c>
    </row>
    <row r="22" spans="3:15" x14ac:dyDescent="0.2">
      <c r="C22" s="80"/>
      <c r="D22" s="79" t="str">
        <f>Resultat!B30</f>
        <v>6346_430</v>
      </c>
      <c r="E22" s="78" t="str">
        <f>Resultat!C30</f>
        <v>Daniel H</v>
      </c>
      <c r="F22" s="78" t="str">
        <f>Resultat!D30</f>
        <v>Åvall</v>
      </c>
      <c r="G22" s="82">
        <f>Resultat!H30</f>
        <v>45031</v>
      </c>
      <c r="H22" s="82">
        <f>Resultat!O30</f>
        <v>44479</v>
      </c>
      <c r="I22" s="78">
        <f>Resultat!I30</f>
        <v>545</v>
      </c>
      <c r="J22" s="78">
        <f>Resultat!E30</f>
        <v>15</v>
      </c>
      <c r="K22" s="78">
        <f>Resultat!F30</f>
        <v>3</v>
      </c>
      <c r="L22" s="84">
        <f>Resultat!$H$101</f>
        <v>17</v>
      </c>
      <c r="M22" s="83">
        <f>Resultat!K30</f>
        <v>2.1586616297895307</v>
      </c>
      <c r="N22" s="83" t="str">
        <f>IF(Resultat!M30&gt;0,"JA","NEJ")</f>
        <v>NEJ</v>
      </c>
      <c r="O22" s="78" t="str">
        <f>Resultat!$D$5</f>
        <v>ÄFO 06-003</v>
      </c>
    </row>
    <row r="23" spans="3:15" x14ac:dyDescent="0.2">
      <c r="C23" s="80"/>
      <c r="D23" s="79" t="str">
        <f>Resultat!B31</f>
        <v>6346_440</v>
      </c>
      <c r="E23" s="78" t="str">
        <f>Resultat!C31</f>
        <v>Lennart A</v>
      </c>
      <c r="F23" s="78" t="str">
        <f>Resultat!D31</f>
        <v>Vällesten</v>
      </c>
      <c r="G23" s="82">
        <f>Resultat!H31</f>
        <v>45025</v>
      </c>
      <c r="H23" s="82">
        <f>Resultat!O31</f>
        <v>44479</v>
      </c>
      <c r="I23" s="78">
        <f>Resultat!I31</f>
        <v>539</v>
      </c>
      <c r="J23" s="78">
        <f>Resultat!E31</f>
        <v>40</v>
      </c>
      <c r="K23" s="78">
        <f>Resultat!F31</f>
        <v>6</v>
      </c>
      <c r="L23" s="84">
        <f>Resultat!$H$101</f>
        <v>17</v>
      </c>
      <c r="M23" s="83">
        <f>Resultat!K31</f>
        <v>1.6370184437411328</v>
      </c>
      <c r="N23" s="83" t="str">
        <f>IF(Resultat!M31&gt;0,"JA","NEJ")</f>
        <v>NEJ</v>
      </c>
      <c r="O23" s="78" t="str">
        <f>Resultat!$D$5</f>
        <v>ÄFO 06-003</v>
      </c>
    </row>
    <row r="24" spans="3:15" x14ac:dyDescent="0.2">
      <c r="C24" s="80"/>
      <c r="D24" s="79" t="str">
        <f>Resultat!B32</f>
        <v>6346_436</v>
      </c>
      <c r="E24" s="78" t="str">
        <f>Resultat!C32</f>
        <v>Anders S</v>
      </c>
      <c r="F24" s="78" t="str">
        <f>Resultat!D32</f>
        <v>Hädinge</v>
      </c>
      <c r="G24" s="82">
        <f>Resultat!H32</f>
        <v>45025</v>
      </c>
      <c r="H24" s="82">
        <f>Resultat!O32</f>
        <v>44479</v>
      </c>
      <c r="I24" s="78">
        <f>Resultat!I32</f>
        <v>539</v>
      </c>
      <c r="J24" s="78">
        <f>Resultat!E32</f>
        <v>12</v>
      </c>
      <c r="K24" s="78">
        <f>Resultat!F32</f>
        <v>0</v>
      </c>
      <c r="L24" s="84">
        <f>Resultat!$H$101</f>
        <v>17</v>
      </c>
      <c r="M24" s="83">
        <f>Resultat!K32</f>
        <v>0</v>
      </c>
      <c r="N24" s="83" t="str">
        <f>IF(Resultat!M32&gt;0,"JA","NEJ")</f>
        <v>NEJ</v>
      </c>
      <c r="O24" s="78" t="str">
        <f>Resultat!$D$5</f>
        <v>ÄFO 06-003</v>
      </c>
    </row>
    <row r="25" spans="3:15" x14ac:dyDescent="0.2">
      <c r="C25" s="80"/>
      <c r="D25" s="79" t="str">
        <f>Resultat!B33</f>
        <v>6346_438</v>
      </c>
      <c r="E25" s="78" t="str">
        <f>Resultat!C33</f>
        <v>Anders S</v>
      </c>
      <c r="F25" s="78" t="str">
        <f>Resultat!D33</f>
        <v>Hädinge</v>
      </c>
      <c r="G25" s="82">
        <f>Resultat!H33</f>
        <v>45025</v>
      </c>
      <c r="H25" s="82">
        <f>Resultat!O33</f>
        <v>44479</v>
      </c>
      <c r="I25" s="78">
        <f>Resultat!I33</f>
        <v>539</v>
      </c>
      <c r="J25" s="78">
        <f>Resultat!E33</f>
        <v>38</v>
      </c>
      <c r="K25" s="78">
        <f>Resultat!F33</f>
        <v>4</v>
      </c>
      <c r="L25" s="84">
        <f>Resultat!$H$101</f>
        <v>17</v>
      </c>
      <c r="M25" s="83">
        <f>Resultat!K33</f>
        <v>1.148784872800795</v>
      </c>
      <c r="N25" s="83" t="str">
        <f>IF(Resultat!M33&gt;0,"JA","NEJ")</f>
        <v>NEJ</v>
      </c>
      <c r="O25" s="78" t="str">
        <f>Resultat!$D$5</f>
        <v>ÄFO 06-003</v>
      </c>
    </row>
    <row r="26" spans="3:15" x14ac:dyDescent="0.2">
      <c r="C26" s="80"/>
      <c r="D26" s="79" t="str">
        <f>Resultat!B34</f>
        <v>6348_436</v>
      </c>
      <c r="E26" s="78" t="str">
        <f>Resultat!C34</f>
        <v>Anders S</v>
      </c>
      <c r="F26" s="78" t="str">
        <f>Resultat!D34</f>
        <v>Hädinge</v>
      </c>
      <c r="G26" s="82">
        <f>Resultat!H34</f>
        <v>45025</v>
      </c>
      <c r="H26" s="82">
        <f>Resultat!O34</f>
        <v>44479</v>
      </c>
      <c r="I26" s="78">
        <f>Resultat!I34</f>
        <v>539</v>
      </c>
      <c r="J26" s="78">
        <f>Resultat!E34</f>
        <v>1</v>
      </c>
      <c r="K26" s="78">
        <f>Resultat!F34</f>
        <v>0</v>
      </c>
      <c r="L26" s="84">
        <f>Resultat!$H$101</f>
        <v>17</v>
      </c>
      <c r="M26" s="83">
        <f>Resultat!K34</f>
        <v>0</v>
      </c>
      <c r="N26" s="83" t="str">
        <f>IF(Resultat!M34&gt;0,"JA","NEJ")</f>
        <v>NEJ</v>
      </c>
      <c r="O26" s="78" t="str">
        <f>Resultat!$D$5</f>
        <v>ÄFO 06-003</v>
      </c>
    </row>
    <row r="27" spans="3:15" x14ac:dyDescent="0.2">
      <c r="C27" s="80"/>
      <c r="D27" s="79" t="str">
        <f>Resultat!B35</f>
        <v>6348_438</v>
      </c>
      <c r="E27" s="78" t="str">
        <f>Resultat!C35</f>
        <v>Anders S</v>
      </c>
      <c r="F27" s="78" t="str">
        <f>Resultat!D35</f>
        <v>Hädinge</v>
      </c>
      <c r="G27" s="82">
        <f>Resultat!H35</f>
        <v>45025</v>
      </c>
      <c r="H27" s="82">
        <f>Resultat!O35</f>
        <v>44479</v>
      </c>
      <c r="I27" s="78">
        <f>Resultat!I35</f>
        <v>539</v>
      </c>
      <c r="J27" s="78">
        <f>Resultat!E35</f>
        <v>13</v>
      </c>
      <c r="K27" s="78">
        <f>Resultat!F35</f>
        <v>0</v>
      </c>
      <c r="L27" s="84">
        <f>Resultat!$H$101</f>
        <v>17</v>
      </c>
      <c r="M27" s="83">
        <f>Resultat!K35</f>
        <v>0</v>
      </c>
      <c r="N27" s="83" t="str">
        <f>IF(Resultat!M35&gt;0,"JA","NEJ")</f>
        <v>NEJ</v>
      </c>
      <c r="O27" s="78" t="str">
        <f>Resultat!$D$5</f>
        <v>ÄFO 06-003</v>
      </c>
    </row>
    <row r="28" spans="3:15" x14ac:dyDescent="0.2">
      <c r="C28" s="80"/>
      <c r="D28" s="79">
        <f>Resultat!B36</f>
        <v>0</v>
      </c>
      <c r="E28" s="78">
        <f>Resultat!C36</f>
        <v>0</v>
      </c>
      <c r="F28" s="78">
        <f>Resultat!D36</f>
        <v>0</v>
      </c>
      <c r="G28" s="82">
        <f>Resultat!H36</f>
        <v>0</v>
      </c>
      <c r="H28" s="82">
        <f>Resultat!O36</f>
        <v>44479</v>
      </c>
      <c r="I28" s="78">
        <f>Resultat!I36</f>
        <v>0</v>
      </c>
      <c r="J28" s="78">
        <f>Resultat!E36</f>
        <v>0</v>
      </c>
      <c r="K28" s="78">
        <f>Resultat!F36</f>
        <v>0</v>
      </c>
      <c r="L28" s="84">
        <f>Resultat!$H$101</f>
        <v>17</v>
      </c>
      <c r="M28" s="83" t="b">
        <f>Resultat!K36</f>
        <v>0</v>
      </c>
      <c r="N28" s="83" t="str">
        <f>IF(Resultat!M36&gt;0,"JA","NEJ")</f>
        <v>NEJ</v>
      </c>
      <c r="O28" s="78" t="str">
        <f>Resultat!$D$5</f>
        <v>ÄFO 06-003</v>
      </c>
    </row>
    <row r="29" spans="3:15" x14ac:dyDescent="0.2">
      <c r="C29" s="80"/>
      <c r="D29" s="79">
        <f>Resultat!B37</f>
        <v>0</v>
      </c>
      <c r="E29" s="78">
        <f>Resultat!C37</f>
        <v>0</v>
      </c>
      <c r="F29" s="78">
        <f>Resultat!D37</f>
        <v>0</v>
      </c>
      <c r="G29" s="82">
        <f>Resultat!H37</f>
        <v>0</v>
      </c>
      <c r="H29" s="82">
        <f>Resultat!O37</f>
        <v>44479</v>
      </c>
      <c r="I29" s="78">
        <f>Resultat!I37</f>
        <v>0</v>
      </c>
      <c r="J29" s="78">
        <f>Resultat!E37</f>
        <v>0</v>
      </c>
      <c r="K29" s="78">
        <f>Resultat!F37</f>
        <v>0</v>
      </c>
      <c r="L29" s="84">
        <f>Resultat!$H$101</f>
        <v>17</v>
      </c>
      <c r="M29" s="83" t="b">
        <f>Resultat!K37</f>
        <v>0</v>
      </c>
      <c r="N29" s="83" t="str">
        <f>IF(Resultat!M37&gt;0,"JA","NEJ")</f>
        <v>NEJ</v>
      </c>
      <c r="O29" s="78" t="str">
        <f>Resultat!$D$5</f>
        <v>ÄFO 06-003</v>
      </c>
    </row>
    <row r="30" spans="3:15" x14ac:dyDescent="0.2">
      <c r="C30" s="80"/>
      <c r="D30" s="79">
        <f>Resultat!B38</f>
        <v>0</v>
      </c>
      <c r="E30" s="78">
        <f>Resultat!C38</f>
        <v>0</v>
      </c>
      <c r="F30" s="78">
        <f>Resultat!D38</f>
        <v>0</v>
      </c>
      <c r="G30" s="82">
        <f>Resultat!H38</f>
        <v>0</v>
      </c>
      <c r="H30" s="82">
        <f>Resultat!O38</f>
        <v>44479</v>
      </c>
      <c r="I30" s="78">
        <f>Resultat!I38</f>
        <v>0</v>
      </c>
      <c r="J30" s="78">
        <f>Resultat!E38</f>
        <v>0</v>
      </c>
      <c r="K30" s="78">
        <f>Resultat!F38</f>
        <v>0</v>
      </c>
      <c r="L30" s="84">
        <f>Resultat!$H$101</f>
        <v>17</v>
      </c>
      <c r="M30" s="83" t="b">
        <f>Resultat!K38</f>
        <v>0</v>
      </c>
      <c r="N30" s="83" t="str">
        <f>IF(Resultat!M38&gt;0,"JA","NEJ")</f>
        <v>NEJ</v>
      </c>
      <c r="O30" s="78" t="str">
        <f>Resultat!$D$5</f>
        <v>ÄFO 06-003</v>
      </c>
    </row>
    <row r="31" spans="3:15" x14ac:dyDescent="0.2">
      <c r="C31" s="80"/>
      <c r="D31" s="79">
        <f>Resultat!B39</f>
        <v>0</v>
      </c>
      <c r="E31" s="78">
        <f>Resultat!C39</f>
        <v>0</v>
      </c>
      <c r="F31" s="78">
        <f>Resultat!D39</f>
        <v>0</v>
      </c>
      <c r="G31" s="82">
        <f>Resultat!H39</f>
        <v>0</v>
      </c>
      <c r="H31" s="82">
        <f>Resultat!O39</f>
        <v>44479</v>
      </c>
      <c r="I31" s="78">
        <f>Resultat!I39</f>
        <v>0</v>
      </c>
      <c r="J31" s="78">
        <f>Resultat!E39</f>
        <v>0</v>
      </c>
      <c r="K31" s="78">
        <f>Resultat!F39</f>
        <v>0</v>
      </c>
      <c r="L31" s="84">
        <f>Resultat!$H$101</f>
        <v>17</v>
      </c>
      <c r="M31" s="83" t="b">
        <f>Resultat!K39</f>
        <v>0</v>
      </c>
      <c r="N31" s="83" t="str">
        <f>IF(Resultat!M39&gt;0,"JA","NEJ")</f>
        <v>NEJ</v>
      </c>
      <c r="O31" s="78" t="str">
        <f>Resultat!$D$5</f>
        <v>ÄFO 06-003</v>
      </c>
    </row>
    <row r="32" spans="3:15" x14ac:dyDescent="0.2">
      <c r="C32" s="80"/>
      <c r="D32" s="79">
        <f>Resultat!B40</f>
        <v>0</v>
      </c>
      <c r="E32" s="78">
        <f>Resultat!C40</f>
        <v>0</v>
      </c>
      <c r="F32" s="78">
        <f>Resultat!D40</f>
        <v>0</v>
      </c>
      <c r="G32" s="82">
        <f>Resultat!H40</f>
        <v>0</v>
      </c>
      <c r="H32" s="82">
        <f>Resultat!O40</f>
        <v>44479</v>
      </c>
      <c r="I32" s="78">
        <f>Resultat!I40</f>
        <v>0</v>
      </c>
      <c r="J32" s="78">
        <f>Resultat!E40</f>
        <v>0</v>
      </c>
      <c r="K32" s="78">
        <f>Resultat!F40</f>
        <v>0</v>
      </c>
      <c r="L32" s="84">
        <f>Resultat!$H$101</f>
        <v>17</v>
      </c>
      <c r="M32" s="83" t="b">
        <f>Resultat!K40</f>
        <v>0</v>
      </c>
      <c r="N32" s="83" t="str">
        <f>IF(Resultat!M40&gt;0,"JA","NEJ")</f>
        <v>NEJ</v>
      </c>
      <c r="O32" s="78" t="str">
        <f>Resultat!$D$5</f>
        <v>ÄFO 06-003</v>
      </c>
    </row>
    <row r="33" spans="3:15" x14ac:dyDescent="0.2">
      <c r="C33" s="80"/>
      <c r="D33" s="79">
        <f>Resultat!B41</f>
        <v>0</v>
      </c>
      <c r="E33" s="78">
        <f>Resultat!C41</f>
        <v>0</v>
      </c>
      <c r="F33" s="78">
        <f>Resultat!D41</f>
        <v>0</v>
      </c>
      <c r="G33" s="82">
        <f>Resultat!H41</f>
        <v>0</v>
      </c>
      <c r="H33" s="82">
        <f>Resultat!O41</f>
        <v>44479</v>
      </c>
      <c r="I33" s="78">
        <f>Resultat!I41</f>
        <v>0</v>
      </c>
      <c r="J33" s="78">
        <f>Resultat!E41</f>
        <v>0</v>
      </c>
      <c r="K33" s="78">
        <f>Resultat!F41</f>
        <v>0</v>
      </c>
      <c r="L33" s="84">
        <f>Resultat!$H$101</f>
        <v>17</v>
      </c>
      <c r="M33" s="83" t="b">
        <f>Resultat!K41</f>
        <v>0</v>
      </c>
      <c r="N33" s="83" t="str">
        <f>IF(Resultat!M41&gt;0,"JA","NEJ")</f>
        <v>NEJ</v>
      </c>
      <c r="O33" s="78" t="str">
        <f>Resultat!$D$5</f>
        <v>ÄFO 06-003</v>
      </c>
    </row>
    <row r="34" spans="3:15" x14ac:dyDescent="0.2">
      <c r="C34" s="80"/>
      <c r="D34" s="79">
        <f>Resultat!B42</f>
        <v>0</v>
      </c>
      <c r="E34" s="78">
        <f>Resultat!C42</f>
        <v>0</v>
      </c>
      <c r="F34" s="78">
        <f>Resultat!D42</f>
        <v>0</v>
      </c>
      <c r="G34" s="82">
        <f>Resultat!H42</f>
        <v>0</v>
      </c>
      <c r="H34" s="82">
        <f>Resultat!O42</f>
        <v>44479</v>
      </c>
      <c r="I34" s="78">
        <f>Resultat!I42</f>
        <v>0</v>
      </c>
      <c r="J34" s="78">
        <f>Resultat!E42</f>
        <v>0</v>
      </c>
      <c r="K34" s="78">
        <f>Resultat!F42</f>
        <v>0</v>
      </c>
      <c r="L34" s="84">
        <f>Resultat!$H$101</f>
        <v>17</v>
      </c>
      <c r="M34" s="83" t="b">
        <f>Resultat!K42</f>
        <v>0</v>
      </c>
      <c r="N34" s="83" t="str">
        <f>IF(Resultat!M42&gt;0,"JA","NEJ")</f>
        <v>NEJ</v>
      </c>
      <c r="O34" s="78" t="str">
        <f>Resultat!$D$5</f>
        <v>ÄFO 06-003</v>
      </c>
    </row>
    <row r="35" spans="3:15" x14ac:dyDescent="0.2">
      <c r="C35" s="80"/>
      <c r="D35" s="79">
        <f>Resultat!B43</f>
        <v>0</v>
      </c>
      <c r="E35" s="78">
        <f>Resultat!C43</f>
        <v>0</v>
      </c>
      <c r="F35" s="78">
        <f>Resultat!D43</f>
        <v>0</v>
      </c>
      <c r="G35" s="82">
        <f>Resultat!H43</f>
        <v>0</v>
      </c>
      <c r="H35" s="82">
        <f>Resultat!O43</f>
        <v>44479</v>
      </c>
      <c r="I35" s="78">
        <f>Resultat!I43</f>
        <v>0</v>
      </c>
      <c r="J35" s="78">
        <f>Resultat!E43</f>
        <v>0</v>
      </c>
      <c r="K35" s="78">
        <f>Resultat!F43</f>
        <v>0</v>
      </c>
      <c r="L35" s="84">
        <f>Resultat!$H$101</f>
        <v>17</v>
      </c>
      <c r="M35" s="83" t="b">
        <f>Resultat!K43</f>
        <v>0</v>
      </c>
      <c r="N35" s="83" t="str">
        <f>IF(Resultat!M43&gt;0,"JA","NEJ")</f>
        <v>NEJ</v>
      </c>
      <c r="O35" s="78" t="str">
        <f>Resultat!$D$5</f>
        <v>ÄFO 06-003</v>
      </c>
    </row>
    <row r="36" spans="3:15" x14ac:dyDescent="0.2">
      <c r="C36" s="80"/>
      <c r="D36" s="79">
        <f>Resultat!B44</f>
        <v>0</v>
      </c>
      <c r="E36" s="78">
        <f>Resultat!C44</f>
        <v>0</v>
      </c>
      <c r="F36" s="78">
        <f>Resultat!D44</f>
        <v>0</v>
      </c>
      <c r="G36" s="82">
        <f>Resultat!H44</f>
        <v>0</v>
      </c>
      <c r="H36" s="82">
        <f>Resultat!O44</f>
        <v>44479</v>
      </c>
      <c r="I36" s="78">
        <f>Resultat!I44</f>
        <v>0</v>
      </c>
      <c r="J36" s="78">
        <f>Resultat!E44</f>
        <v>0</v>
      </c>
      <c r="K36" s="78">
        <f>Resultat!F44</f>
        <v>0</v>
      </c>
      <c r="L36" s="84">
        <f>Resultat!$H$101</f>
        <v>17</v>
      </c>
      <c r="M36" s="83" t="b">
        <f>Resultat!K44</f>
        <v>0</v>
      </c>
      <c r="N36" s="83" t="str">
        <f>IF(Resultat!M44&gt;0,"JA","NEJ")</f>
        <v>NEJ</v>
      </c>
      <c r="O36" s="78" t="str">
        <f>Resultat!$D$5</f>
        <v>ÄFO 06-003</v>
      </c>
    </row>
    <row r="37" spans="3:15" x14ac:dyDescent="0.2">
      <c r="C37" s="80"/>
      <c r="D37" s="79">
        <f>Resultat!B45</f>
        <v>0</v>
      </c>
      <c r="E37" s="78">
        <f>Resultat!C45</f>
        <v>0</v>
      </c>
      <c r="F37" s="78">
        <f>Resultat!D45</f>
        <v>0</v>
      </c>
      <c r="G37" s="82">
        <f>Resultat!H45</f>
        <v>0</v>
      </c>
      <c r="H37" s="82">
        <f>Resultat!O45</f>
        <v>44479</v>
      </c>
      <c r="I37" s="78">
        <f>Resultat!I45</f>
        <v>0</v>
      </c>
      <c r="J37" s="78">
        <f>Resultat!E45</f>
        <v>0</v>
      </c>
      <c r="K37" s="78">
        <f>Resultat!F45</f>
        <v>0</v>
      </c>
      <c r="L37" s="84">
        <f>Resultat!$H$101</f>
        <v>17</v>
      </c>
      <c r="M37" s="83" t="b">
        <f>Resultat!K45</f>
        <v>0</v>
      </c>
      <c r="N37" s="83" t="str">
        <f>IF(Resultat!M45&gt;0,"JA","NEJ")</f>
        <v>NEJ</v>
      </c>
      <c r="O37" s="78" t="str">
        <f>Resultat!$D$5</f>
        <v>ÄFO 06-003</v>
      </c>
    </row>
    <row r="38" spans="3:15" x14ac:dyDescent="0.2">
      <c r="C38" s="80"/>
      <c r="D38" s="79">
        <f>Resultat!B46</f>
        <v>0</v>
      </c>
      <c r="E38" s="78">
        <f>Resultat!C46</f>
        <v>0</v>
      </c>
      <c r="F38" s="78">
        <f>Resultat!D46</f>
        <v>0</v>
      </c>
      <c r="G38" s="82">
        <f>Resultat!H46</f>
        <v>0</v>
      </c>
      <c r="H38" s="82">
        <f>Resultat!O46</f>
        <v>44479</v>
      </c>
      <c r="I38" s="78">
        <f>Resultat!I46</f>
        <v>0</v>
      </c>
      <c r="J38" s="78">
        <f>Resultat!E46</f>
        <v>0</v>
      </c>
      <c r="K38" s="78">
        <f>Resultat!F46</f>
        <v>0</v>
      </c>
      <c r="L38" s="84">
        <f>Resultat!$H$101</f>
        <v>17</v>
      </c>
      <c r="M38" s="83" t="b">
        <f>Resultat!K46</f>
        <v>0</v>
      </c>
      <c r="N38" s="83" t="str">
        <f>IF(Resultat!M46&gt;0,"JA","NEJ")</f>
        <v>NEJ</v>
      </c>
      <c r="O38" s="78" t="str">
        <f>Resultat!$D$5</f>
        <v>ÄFO 06-003</v>
      </c>
    </row>
    <row r="39" spans="3:15" x14ac:dyDescent="0.2">
      <c r="C39" s="80"/>
      <c r="D39" s="79">
        <f>Resultat!B47</f>
        <v>0</v>
      </c>
      <c r="E39" s="78">
        <f>Resultat!C47</f>
        <v>0</v>
      </c>
      <c r="F39" s="78">
        <f>Resultat!D47</f>
        <v>0</v>
      </c>
      <c r="G39" s="82">
        <f>Resultat!H47</f>
        <v>0</v>
      </c>
      <c r="H39" s="82">
        <f>Resultat!O47</f>
        <v>44479</v>
      </c>
      <c r="I39" s="78">
        <f>Resultat!I47</f>
        <v>0</v>
      </c>
      <c r="J39" s="78">
        <f>Resultat!E47</f>
        <v>0</v>
      </c>
      <c r="K39" s="78">
        <f>Resultat!F47</f>
        <v>0</v>
      </c>
      <c r="L39" s="84">
        <f>Resultat!$H$101</f>
        <v>17</v>
      </c>
      <c r="M39" s="83" t="b">
        <f>Resultat!K47</f>
        <v>0</v>
      </c>
      <c r="N39" s="83" t="str">
        <f>IF(Resultat!M47&gt;0,"JA","NEJ")</f>
        <v>NEJ</v>
      </c>
      <c r="O39" s="78" t="str">
        <f>Resultat!$D$5</f>
        <v>ÄFO 06-003</v>
      </c>
    </row>
    <row r="40" spans="3:15" x14ac:dyDescent="0.2">
      <c r="C40" s="80"/>
      <c r="D40" s="79">
        <f>Resultat!B48</f>
        <v>0</v>
      </c>
      <c r="E40" s="78">
        <f>Resultat!C48</f>
        <v>0</v>
      </c>
      <c r="F40" s="78">
        <f>Resultat!D48</f>
        <v>0</v>
      </c>
      <c r="G40" s="82">
        <f>Resultat!H48</f>
        <v>0</v>
      </c>
      <c r="H40" s="82">
        <f>Resultat!O48</f>
        <v>44479</v>
      </c>
      <c r="I40" s="78">
        <f>Resultat!I48</f>
        <v>0</v>
      </c>
      <c r="J40" s="78">
        <f>Resultat!E48</f>
        <v>0</v>
      </c>
      <c r="K40" s="78">
        <f>Resultat!F48</f>
        <v>0</v>
      </c>
      <c r="L40" s="84">
        <f>Resultat!$H$101</f>
        <v>17</v>
      </c>
      <c r="M40" s="83" t="b">
        <f>Resultat!K48</f>
        <v>0</v>
      </c>
      <c r="N40" s="83" t="str">
        <f>IF(Resultat!M48&gt;0,"JA","NEJ")</f>
        <v>NEJ</v>
      </c>
      <c r="O40" s="78" t="str">
        <f>Resultat!$D$5</f>
        <v>ÄFO 06-003</v>
      </c>
    </row>
    <row r="41" spans="3:15" x14ac:dyDescent="0.2">
      <c r="C41" s="80"/>
      <c r="D41" s="79">
        <f>Resultat!B49</f>
        <v>0</v>
      </c>
      <c r="E41" s="78">
        <f>Resultat!C49</f>
        <v>0</v>
      </c>
      <c r="F41" s="78">
        <f>Resultat!D49</f>
        <v>0</v>
      </c>
      <c r="G41" s="82">
        <f>Resultat!H49</f>
        <v>0</v>
      </c>
      <c r="H41" s="82">
        <f>Resultat!O49</f>
        <v>44479</v>
      </c>
      <c r="I41" s="78">
        <f>Resultat!I49</f>
        <v>0</v>
      </c>
      <c r="J41" s="78">
        <f>Resultat!E49</f>
        <v>0</v>
      </c>
      <c r="K41" s="78">
        <f>Resultat!F49</f>
        <v>0</v>
      </c>
      <c r="L41" s="84">
        <f>Resultat!$H$101</f>
        <v>17</v>
      </c>
      <c r="M41" s="83" t="b">
        <f>Resultat!K49</f>
        <v>0</v>
      </c>
      <c r="N41" s="83" t="str">
        <f>IF(Resultat!M49&gt;0,"JA","NEJ")</f>
        <v>NEJ</v>
      </c>
      <c r="O41" s="78" t="str">
        <f>Resultat!$D$5</f>
        <v>ÄFO 06-003</v>
      </c>
    </row>
    <row r="42" spans="3:15" x14ac:dyDescent="0.2">
      <c r="C42" s="80"/>
      <c r="D42" s="79">
        <f>Resultat!B50</f>
        <v>0</v>
      </c>
      <c r="E42" s="78">
        <f>Resultat!C50</f>
        <v>0</v>
      </c>
      <c r="F42" s="78">
        <f>Resultat!D50</f>
        <v>0</v>
      </c>
      <c r="G42" s="82">
        <f>Resultat!H50</f>
        <v>0</v>
      </c>
      <c r="H42" s="82">
        <f>Resultat!O50</f>
        <v>44479</v>
      </c>
      <c r="I42" s="78">
        <f>Resultat!I50</f>
        <v>0</v>
      </c>
      <c r="J42" s="78">
        <f>Resultat!E50</f>
        <v>0</v>
      </c>
      <c r="K42" s="78">
        <f>Resultat!F50</f>
        <v>0</v>
      </c>
      <c r="L42" s="84">
        <f>Resultat!$H$101</f>
        <v>17</v>
      </c>
      <c r="M42" s="83" t="b">
        <f>Resultat!K50</f>
        <v>0</v>
      </c>
      <c r="N42" s="83" t="str">
        <f>IF(Resultat!M50&gt;0,"JA","NEJ")</f>
        <v>NEJ</v>
      </c>
      <c r="O42" s="78" t="str">
        <f>Resultat!$D$5</f>
        <v>ÄFO 06-003</v>
      </c>
    </row>
    <row r="43" spans="3:15" x14ac:dyDescent="0.2">
      <c r="C43" s="80"/>
      <c r="D43" s="79">
        <f>Resultat!B51</f>
        <v>0</v>
      </c>
      <c r="E43" s="78">
        <f>Resultat!C51</f>
        <v>0</v>
      </c>
      <c r="F43" s="78">
        <f>Resultat!D51</f>
        <v>0</v>
      </c>
      <c r="G43" s="82">
        <f>Resultat!H51</f>
        <v>0</v>
      </c>
      <c r="H43" s="82">
        <f>Resultat!O51</f>
        <v>44479</v>
      </c>
      <c r="I43" s="78">
        <f>Resultat!I51</f>
        <v>0</v>
      </c>
      <c r="J43" s="78">
        <f>Resultat!E51</f>
        <v>0</v>
      </c>
      <c r="K43" s="78">
        <f>Resultat!F51</f>
        <v>0</v>
      </c>
      <c r="L43" s="84">
        <f>Resultat!$H$101</f>
        <v>17</v>
      </c>
      <c r="M43" s="83" t="b">
        <f>Resultat!K51</f>
        <v>0</v>
      </c>
      <c r="N43" s="83" t="str">
        <f>IF(Resultat!M51&gt;0,"JA","NEJ")</f>
        <v>NEJ</v>
      </c>
      <c r="O43" s="78" t="str">
        <f>Resultat!$D$5</f>
        <v>ÄFO 06-003</v>
      </c>
    </row>
    <row r="44" spans="3:15" x14ac:dyDescent="0.2">
      <c r="C44" s="80"/>
      <c r="D44" s="79">
        <f>Resultat!B52</f>
        <v>0</v>
      </c>
      <c r="E44" s="78">
        <f>Resultat!C52</f>
        <v>0</v>
      </c>
      <c r="F44" s="78">
        <f>Resultat!D52</f>
        <v>0</v>
      </c>
      <c r="G44" s="82">
        <f>Resultat!H52</f>
        <v>0</v>
      </c>
      <c r="H44" s="82">
        <f>Resultat!O52</f>
        <v>44479</v>
      </c>
      <c r="I44" s="78">
        <f>Resultat!I52</f>
        <v>0</v>
      </c>
      <c r="J44" s="78">
        <f>Resultat!E52</f>
        <v>0</v>
      </c>
      <c r="K44" s="78">
        <f>Resultat!F52</f>
        <v>0</v>
      </c>
      <c r="L44" s="84">
        <f>Resultat!$H$101</f>
        <v>17</v>
      </c>
      <c r="M44" s="83" t="b">
        <f>Resultat!K52</f>
        <v>0</v>
      </c>
      <c r="N44" s="83" t="str">
        <f>IF(Resultat!M52&gt;0,"JA","NEJ")</f>
        <v>NEJ</v>
      </c>
      <c r="O44" s="78" t="str">
        <f>Resultat!$D$5</f>
        <v>ÄFO 06-003</v>
      </c>
    </row>
    <row r="45" spans="3:15" x14ac:dyDescent="0.2">
      <c r="C45" s="80"/>
      <c r="D45" s="79">
        <f>Resultat!B53</f>
        <v>0</v>
      </c>
      <c r="E45" s="78">
        <f>Resultat!C53</f>
        <v>0</v>
      </c>
      <c r="F45" s="78">
        <f>Resultat!D53</f>
        <v>0</v>
      </c>
      <c r="G45" s="82">
        <f>Resultat!H53</f>
        <v>0</v>
      </c>
      <c r="H45" s="82">
        <f>Resultat!O53</f>
        <v>44479</v>
      </c>
      <c r="I45" s="78">
        <f>Resultat!I53</f>
        <v>0</v>
      </c>
      <c r="J45" s="78">
        <f>Resultat!E53</f>
        <v>0</v>
      </c>
      <c r="K45" s="78">
        <f>Resultat!F53</f>
        <v>0</v>
      </c>
      <c r="L45" s="84">
        <f>Resultat!$H$101</f>
        <v>17</v>
      </c>
      <c r="M45" s="83" t="b">
        <f>Resultat!K53</f>
        <v>0</v>
      </c>
      <c r="N45" s="83" t="str">
        <f>IF(Resultat!M53&gt;0,"JA","NEJ")</f>
        <v>NEJ</v>
      </c>
      <c r="O45" s="78" t="str">
        <f>Resultat!$D$5</f>
        <v>ÄFO 06-003</v>
      </c>
    </row>
    <row r="46" spans="3:15" x14ac:dyDescent="0.2">
      <c r="C46" s="80"/>
      <c r="D46" s="79">
        <f>Resultat!B54</f>
        <v>0</v>
      </c>
      <c r="E46" s="78">
        <f>Resultat!C54</f>
        <v>0</v>
      </c>
      <c r="F46" s="78">
        <f>Resultat!D54</f>
        <v>0</v>
      </c>
      <c r="G46" s="82">
        <f>Resultat!H54</f>
        <v>0</v>
      </c>
      <c r="H46" s="82">
        <f>Resultat!O54</f>
        <v>44479</v>
      </c>
      <c r="I46" s="78">
        <f>Resultat!I54</f>
        <v>0</v>
      </c>
      <c r="J46" s="78">
        <f>Resultat!E54</f>
        <v>0</v>
      </c>
      <c r="K46" s="78">
        <f>Resultat!F54</f>
        <v>0</v>
      </c>
      <c r="L46" s="84">
        <f>Resultat!$H$101</f>
        <v>17</v>
      </c>
      <c r="M46" s="83" t="b">
        <f>Resultat!K54</f>
        <v>0</v>
      </c>
      <c r="N46" s="83" t="str">
        <f>IF(Resultat!M54&gt;0,"JA","NEJ")</f>
        <v>NEJ</v>
      </c>
      <c r="O46" s="78" t="str">
        <f>Resultat!$D$5</f>
        <v>ÄFO 06-003</v>
      </c>
    </row>
    <row r="47" spans="3:15" x14ac:dyDescent="0.2">
      <c r="C47" s="80"/>
      <c r="D47" s="79">
        <f>Resultat!B55</f>
        <v>0</v>
      </c>
      <c r="E47" s="78">
        <f>Resultat!C55</f>
        <v>0</v>
      </c>
      <c r="F47" s="78">
        <f>Resultat!D55</f>
        <v>0</v>
      </c>
      <c r="G47" s="82">
        <f>Resultat!H55</f>
        <v>0</v>
      </c>
      <c r="H47" s="82">
        <f>Resultat!O55</f>
        <v>44479</v>
      </c>
      <c r="I47" s="78">
        <f>Resultat!I55</f>
        <v>0</v>
      </c>
      <c r="J47" s="78">
        <f>Resultat!E55</f>
        <v>0</v>
      </c>
      <c r="K47" s="78">
        <f>Resultat!F55</f>
        <v>0</v>
      </c>
      <c r="L47" s="84">
        <f>Resultat!$H$101</f>
        <v>17</v>
      </c>
      <c r="M47" s="83" t="b">
        <f>Resultat!K55</f>
        <v>0</v>
      </c>
      <c r="N47" s="83" t="str">
        <f>IF(Resultat!M55&gt;0,"JA","NEJ")</f>
        <v>NEJ</v>
      </c>
      <c r="O47" s="78" t="str">
        <f>Resultat!$D$5</f>
        <v>ÄFO 06-003</v>
      </c>
    </row>
    <row r="48" spans="3:15" x14ac:dyDescent="0.2">
      <c r="C48" s="80"/>
      <c r="D48" s="79">
        <f>Resultat!B56</f>
        <v>0</v>
      </c>
      <c r="E48" s="78">
        <f>Resultat!C56</f>
        <v>0</v>
      </c>
      <c r="F48" s="78">
        <f>Resultat!D56</f>
        <v>0</v>
      </c>
      <c r="G48" s="82">
        <f>Resultat!H56</f>
        <v>0</v>
      </c>
      <c r="H48" s="82">
        <f>Resultat!O56</f>
        <v>44479</v>
      </c>
      <c r="I48" s="78">
        <f>Resultat!I56</f>
        <v>0</v>
      </c>
      <c r="J48" s="78">
        <f>Resultat!E56</f>
        <v>0</v>
      </c>
      <c r="K48" s="78">
        <f>Resultat!F56</f>
        <v>0</v>
      </c>
      <c r="L48" s="84">
        <f>Resultat!$H$101</f>
        <v>17</v>
      </c>
      <c r="M48" s="83" t="b">
        <f>Resultat!K56</f>
        <v>0</v>
      </c>
      <c r="N48" s="83" t="str">
        <f>IF(Resultat!M56&gt;0,"JA","NEJ")</f>
        <v>NEJ</v>
      </c>
      <c r="O48" s="78" t="str">
        <f>Resultat!$D$5</f>
        <v>ÄFO 06-003</v>
      </c>
    </row>
    <row r="49" spans="3:15" x14ac:dyDescent="0.2">
      <c r="C49" s="80"/>
      <c r="D49" s="79">
        <f>Resultat!B57</f>
        <v>0</v>
      </c>
      <c r="E49" s="78">
        <f>Resultat!C57</f>
        <v>0</v>
      </c>
      <c r="F49" s="78">
        <f>Resultat!D57</f>
        <v>0</v>
      </c>
      <c r="G49" s="82">
        <f>Resultat!H57</f>
        <v>0</v>
      </c>
      <c r="H49" s="82">
        <f>Resultat!O57</f>
        <v>44479</v>
      </c>
      <c r="I49" s="78">
        <f>Resultat!I57</f>
        <v>0</v>
      </c>
      <c r="J49" s="78">
        <f>Resultat!E57</f>
        <v>0</v>
      </c>
      <c r="K49" s="78">
        <f>Resultat!F57</f>
        <v>0</v>
      </c>
      <c r="L49" s="84">
        <f>Resultat!$H$101</f>
        <v>17</v>
      </c>
      <c r="M49" s="83" t="b">
        <f>Resultat!K57</f>
        <v>0</v>
      </c>
      <c r="N49" s="83" t="str">
        <f>IF(Resultat!M57&gt;0,"JA","NEJ")</f>
        <v>NEJ</v>
      </c>
      <c r="O49" s="78" t="str">
        <f>Resultat!$D$5</f>
        <v>ÄFO 06-003</v>
      </c>
    </row>
    <row r="50" spans="3:15" x14ac:dyDescent="0.2">
      <c r="C50" s="80"/>
      <c r="D50" s="79">
        <f>Resultat!B58</f>
        <v>0</v>
      </c>
      <c r="E50" s="78">
        <f>Resultat!C58</f>
        <v>0</v>
      </c>
      <c r="F50" s="78">
        <f>Resultat!D58</f>
        <v>0</v>
      </c>
      <c r="G50" s="82">
        <f>Resultat!H58</f>
        <v>0</v>
      </c>
      <c r="H50" s="82">
        <f>Resultat!O58</f>
        <v>44479</v>
      </c>
      <c r="I50" s="78">
        <f>Resultat!I58</f>
        <v>0</v>
      </c>
      <c r="J50" s="78">
        <f>Resultat!E58</f>
        <v>0</v>
      </c>
      <c r="K50" s="78">
        <f>Resultat!F58</f>
        <v>0</v>
      </c>
      <c r="L50" s="84">
        <f>Resultat!$H$101</f>
        <v>17</v>
      </c>
      <c r="M50" s="83" t="b">
        <f>Resultat!K58</f>
        <v>0</v>
      </c>
      <c r="N50" s="83" t="str">
        <f>IF(Resultat!M58&gt;0,"JA","NEJ")</f>
        <v>NEJ</v>
      </c>
      <c r="O50" s="78" t="str">
        <f>Resultat!$D$5</f>
        <v>ÄFO 06-003</v>
      </c>
    </row>
    <row r="51" spans="3:15" x14ac:dyDescent="0.2">
      <c r="C51" s="80"/>
      <c r="D51" s="79">
        <f>Resultat!B59</f>
        <v>0</v>
      </c>
      <c r="E51" s="78">
        <f>Resultat!C59</f>
        <v>0</v>
      </c>
      <c r="F51" s="78">
        <f>Resultat!D59</f>
        <v>0</v>
      </c>
      <c r="G51" s="82">
        <f>Resultat!H59</f>
        <v>0</v>
      </c>
      <c r="H51" s="82">
        <f>Resultat!O59</f>
        <v>44479</v>
      </c>
      <c r="I51" s="78">
        <f>Resultat!I59</f>
        <v>0</v>
      </c>
      <c r="J51" s="78">
        <f>Resultat!E59</f>
        <v>0</v>
      </c>
      <c r="K51" s="78">
        <f>Resultat!F59</f>
        <v>0</v>
      </c>
      <c r="L51" s="84">
        <f>Resultat!$H$101</f>
        <v>17</v>
      </c>
      <c r="M51" s="83" t="b">
        <f>Resultat!K59</f>
        <v>0</v>
      </c>
      <c r="N51" s="83" t="str">
        <f>IF(Resultat!M59&gt;0,"JA","NEJ")</f>
        <v>NEJ</v>
      </c>
      <c r="O51" s="78" t="str">
        <f>Resultat!$D$5</f>
        <v>ÄFO 06-003</v>
      </c>
    </row>
    <row r="52" spans="3:15" x14ac:dyDescent="0.2">
      <c r="C52" s="80"/>
      <c r="D52" s="79">
        <f>Resultat!B60</f>
        <v>0</v>
      </c>
      <c r="E52" s="78">
        <f>Resultat!C60</f>
        <v>0</v>
      </c>
      <c r="F52" s="78">
        <f>Resultat!D60</f>
        <v>0</v>
      </c>
      <c r="G52" s="82">
        <f>Resultat!H60</f>
        <v>0</v>
      </c>
      <c r="H52" s="82">
        <f>Resultat!O60</f>
        <v>44479</v>
      </c>
      <c r="I52" s="78">
        <f>Resultat!I60</f>
        <v>0</v>
      </c>
      <c r="J52" s="78">
        <f>Resultat!E60</f>
        <v>0</v>
      </c>
      <c r="K52" s="78">
        <f>Resultat!F60</f>
        <v>0</v>
      </c>
      <c r="L52" s="84">
        <f>Resultat!$H$101</f>
        <v>17</v>
      </c>
      <c r="M52" s="83" t="b">
        <f>Resultat!K60</f>
        <v>0</v>
      </c>
      <c r="N52" s="83" t="str">
        <f>IF(Resultat!M60&gt;0,"JA","NEJ")</f>
        <v>NEJ</v>
      </c>
      <c r="O52" s="78" t="str">
        <f>Resultat!$D$5</f>
        <v>ÄFO 06-003</v>
      </c>
    </row>
    <row r="53" spans="3:15" x14ac:dyDescent="0.2">
      <c r="C53" s="80"/>
      <c r="D53" s="79">
        <f>Resultat!B61</f>
        <v>0</v>
      </c>
      <c r="E53" s="78">
        <f>Resultat!C61</f>
        <v>0</v>
      </c>
      <c r="F53" s="78">
        <f>Resultat!D61</f>
        <v>0</v>
      </c>
      <c r="G53" s="82">
        <f>Resultat!H61</f>
        <v>0</v>
      </c>
      <c r="H53" s="82">
        <f>Resultat!O61</f>
        <v>44479</v>
      </c>
      <c r="I53" s="78">
        <f>Resultat!I61</f>
        <v>0</v>
      </c>
      <c r="J53" s="78">
        <f>Resultat!E61</f>
        <v>0</v>
      </c>
      <c r="K53" s="78">
        <f>Resultat!F61</f>
        <v>0</v>
      </c>
      <c r="L53" s="84">
        <f>Resultat!$H$101</f>
        <v>17</v>
      </c>
      <c r="M53" s="83" t="b">
        <f>Resultat!K61</f>
        <v>0</v>
      </c>
      <c r="N53" s="83" t="str">
        <f>IF(Resultat!M61&gt;0,"JA","NEJ")</f>
        <v>NEJ</v>
      </c>
      <c r="O53" s="78" t="str">
        <f>Resultat!$D$5</f>
        <v>ÄFO 06-003</v>
      </c>
    </row>
    <row r="54" spans="3:15" x14ac:dyDescent="0.2">
      <c r="C54" s="80"/>
      <c r="D54" s="79">
        <f>Resultat!B62</f>
        <v>0</v>
      </c>
      <c r="E54" s="78">
        <f>Resultat!C62</f>
        <v>0</v>
      </c>
      <c r="F54" s="78">
        <f>Resultat!D62</f>
        <v>0</v>
      </c>
      <c r="G54" s="82">
        <f>Resultat!H62</f>
        <v>0</v>
      </c>
      <c r="H54" s="82">
        <f>Resultat!O62</f>
        <v>44479</v>
      </c>
      <c r="I54" s="78">
        <f>Resultat!I62</f>
        <v>0</v>
      </c>
      <c r="J54" s="78">
        <f>Resultat!E62</f>
        <v>0</v>
      </c>
      <c r="K54" s="78">
        <f>Resultat!F62</f>
        <v>0</v>
      </c>
      <c r="L54" s="84">
        <f>Resultat!$H$101</f>
        <v>17</v>
      </c>
      <c r="M54" s="83" t="b">
        <f>Resultat!K62</f>
        <v>0</v>
      </c>
      <c r="N54" s="83" t="str">
        <f>IF(Resultat!M62&gt;0,"JA","NEJ")</f>
        <v>NEJ</v>
      </c>
      <c r="O54" s="78" t="str">
        <f>Resultat!$D$5</f>
        <v>ÄFO 06-003</v>
      </c>
    </row>
    <row r="55" spans="3:15" x14ac:dyDescent="0.2">
      <c r="C55" s="80"/>
      <c r="D55" s="79">
        <f>Resultat!B63</f>
        <v>0</v>
      </c>
      <c r="E55" s="78">
        <f>Resultat!C63</f>
        <v>0</v>
      </c>
      <c r="F55" s="78">
        <f>Resultat!D63</f>
        <v>0</v>
      </c>
      <c r="G55" s="82">
        <f>Resultat!H63</f>
        <v>0</v>
      </c>
      <c r="H55" s="82">
        <f>Resultat!O63</f>
        <v>44479</v>
      </c>
      <c r="I55" s="78">
        <f>Resultat!I63</f>
        <v>0</v>
      </c>
      <c r="J55" s="78">
        <f>Resultat!E63</f>
        <v>0</v>
      </c>
      <c r="K55" s="78">
        <f>Resultat!F63</f>
        <v>0</v>
      </c>
      <c r="L55" s="84">
        <f>Resultat!$H$101</f>
        <v>17</v>
      </c>
      <c r="M55" s="83" t="b">
        <f>Resultat!K63</f>
        <v>0</v>
      </c>
      <c r="N55" s="83" t="str">
        <f>IF(Resultat!M63&gt;0,"JA","NEJ")</f>
        <v>NEJ</v>
      </c>
      <c r="O55" s="78" t="str">
        <f>Resultat!$D$5</f>
        <v>ÄFO 06-003</v>
      </c>
    </row>
    <row r="56" spans="3:15" x14ac:dyDescent="0.2">
      <c r="C56" s="80"/>
      <c r="D56" s="79">
        <f>Resultat!B64</f>
        <v>0</v>
      </c>
      <c r="E56" s="78">
        <f>Resultat!C64</f>
        <v>0</v>
      </c>
      <c r="F56" s="78">
        <f>Resultat!D64</f>
        <v>0</v>
      </c>
      <c r="G56" s="82">
        <f>Resultat!H64</f>
        <v>0</v>
      </c>
      <c r="H56" s="82">
        <f>Resultat!O64</f>
        <v>44479</v>
      </c>
      <c r="I56" s="78">
        <f>Resultat!I64</f>
        <v>0</v>
      </c>
      <c r="J56" s="78">
        <f>Resultat!E64</f>
        <v>0</v>
      </c>
      <c r="K56" s="78">
        <f>Resultat!F64</f>
        <v>0</v>
      </c>
      <c r="L56" s="84">
        <f>Resultat!$H$101</f>
        <v>17</v>
      </c>
      <c r="M56" s="83" t="b">
        <f>Resultat!K64</f>
        <v>0</v>
      </c>
      <c r="N56" s="83" t="str">
        <f>IF(Resultat!M64&gt;0,"JA","NEJ")</f>
        <v>NEJ</v>
      </c>
      <c r="O56" s="78" t="str">
        <f>Resultat!$D$5</f>
        <v>ÄFO 06-003</v>
      </c>
    </row>
    <row r="57" spans="3:15" x14ac:dyDescent="0.2">
      <c r="C57" s="80"/>
      <c r="D57" s="79">
        <f>Resultat!B65</f>
        <v>0</v>
      </c>
      <c r="E57" s="78">
        <f>Resultat!C65</f>
        <v>0</v>
      </c>
      <c r="F57" s="78">
        <f>Resultat!D65</f>
        <v>0</v>
      </c>
      <c r="G57" s="82">
        <f>Resultat!H65</f>
        <v>0</v>
      </c>
      <c r="H57" s="82">
        <f>Resultat!O65</f>
        <v>44479</v>
      </c>
      <c r="I57" s="78">
        <f>Resultat!I65</f>
        <v>0</v>
      </c>
      <c r="J57" s="78">
        <f>Resultat!E65</f>
        <v>0</v>
      </c>
      <c r="K57" s="78">
        <f>Resultat!F65</f>
        <v>0</v>
      </c>
      <c r="L57" s="84">
        <f>Resultat!$H$101</f>
        <v>17</v>
      </c>
      <c r="M57" s="83" t="b">
        <f>Resultat!K65</f>
        <v>0</v>
      </c>
      <c r="N57" s="83" t="str">
        <f>IF(Resultat!M65&gt;0,"JA","NEJ")</f>
        <v>NEJ</v>
      </c>
      <c r="O57" s="78" t="str">
        <f>Resultat!$D$5</f>
        <v>ÄFO 06-003</v>
      </c>
    </row>
    <row r="58" spans="3:15" x14ac:dyDescent="0.2">
      <c r="C58" s="80"/>
      <c r="D58" s="79">
        <f>Resultat!B66</f>
        <v>0</v>
      </c>
      <c r="E58" s="78">
        <f>Resultat!C66</f>
        <v>0</v>
      </c>
      <c r="F58" s="78">
        <f>Resultat!D66</f>
        <v>0</v>
      </c>
      <c r="G58" s="82">
        <f>Resultat!H66</f>
        <v>0</v>
      </c>
      <c r="H58" s="82">
        <f>Resultat!O66</f>
        <v>44479</v>
      </c>
      <c r="I58" s="78">
        <f>Resultat!I66</f>
        <v>0</v>
      </c>
      <c r="J58" s="78">
        <f>Resultat!E66</f>
        <v>0</v>
      </c>
      <c r="K58" s="78">
        <f>Resultat!F66</f>
        <v>0</v>
      </c>
      <c r="L58" s="84">
        <f>Resultat!$H$101</f>
        <v>17</v>
      </c>
      <c r="M58" s="83" t="b">
        <f>Resultat!K66</f>
        <v>0</v>
      </c>
      <c r="N58" s="83" t="str">
        <f>IF(Resultat!M66&gt;0,"JA","NEJ")</f>
        <v>NEJ</v>
      </c>
      <c r="O58" s="78" t="str">
        <f>Resultat!$D$5</f>
        <v>ÄFO 06-003</v>
      </c>
    </row>
    <row r="59" spans="3:15" x14ac:dyDescent="0.2">
      <c r="C59" s="80"/>
      <c r="D59" s="79">
        <f>Resultat!B67</f>
        <v>0</v>
      </c>
      <c r="E59" s="78">
        <f>Resultat!C67</f>
        <v>0</v>
      </c>
      <c r="F59" s="78">
        <f>Resultat!D67</f>
        <v>0</v>
      </c>
      <c r="G59" s="82">
        <f>Resultat!H67</f>
        <v>0</v>
      </c>
      <c r="H59" s="82">
        <f>Resultat!O67</f>
        <v>44479</v>
      </c>
      <c r="I59" s="78">
        <f>Resultat!I67</f>
        <v>0</v>
      </c>
      <c r="J59" s="78">
        <f>Resultat!E67</f>
        <v>0</v>
      </c>
      <c r="K59" s="78">
        <f>Resultat!F67</f>
        <v>0</v>
      </c>
      <c r="L59" s="84">
        <f>Resultat!$H$101</f>
        <v>17</v>
      </c>
      <c r="M59" s="83" t="b">
        <f>Resultat!K67</f>
        <v>0</v>
      </c>
      <c r="N59" s="83" t="str">
        <f>IF(Resultat!M67&gt;0,"JA","NEJ")</f>
        <v>NEJ</v>
      </c>
      <c r="O59" s="78" t="str">
        <f>Resultat!$D$5</f>
        <v>ÄFO 06-003</v>
      </c>
    </row>
    <row r="60" spans="3:15" x14ac:dyDescent="0.2">
      <c r="C60" s="80"/>
      <c r="D60" s="79">
        <f>Resultat!B68</f>
        <v>0</v>
      </c>
      <c r="E60" s="78">
        <f>Resultat!C68</f>
        <v>0</v>
      </c>
      <c r="F60" s="78">
        <f>Resultat!D68</f>
        <v>0</v>
      </c>
      <c r="G60" s="82">
        <f>Resultat!H68</f>
        <v>0</v>
      </c>
      <c r="H60" s="82">
        <f>Resultat!O68</f>
        <v>44479</v>
      </c>
      <c r="I60" s="78">
        <f>Resultat!I68</f>
        <v>0</v>
      </c>
      <c r="J60" s="78">
        <f>Resultat!E68</f>
        <v>0</v>
      </c>
      <c r="K60" s="78">
        <f>Resultat!F68</f>
        <v>0</v>
      </c>
      <c r="L60" s="84">
        <f>Resultat!$H$101</f>
        <v>17</v>
      </c>
      <c r="M60" s="83" t="b">
        <f>Resultat!K68</f>
        <v>0</v>
      </c>
      <c r="N60" s="83" t="str">
        <f>IF(Resultat!M68&gt;0,"JA","NEJ")</f>
        <v>NEJ</v>
      </c>
      <c r="O60" s="78" t="str">
        <f>Resultat!$D$5</f>
        <v>ÄFO 06-003</v>
      </c>
    </row>
    <row r="61" spans="3:15" x14ac:dyDescent="0.2">
      <c r="C61" s="80"/>
      <c r="D61" s="79">
        <f>Resultat!B69</f>
        <v>0</v>
      </c>
      <c r="E61" s="78">
        <f>Resultat!C69</f>
        <v>0</v>
      </c>
      <c r="F61" s="78">
        <f>Resultat!D69</f>
        <v>0</v>
      </c>
      <c r="G61" s="82">
        <f>Resultat!H69</f>
        <v>0</v>
      </c>
      <c r="H61" s="82">
        <f>Resultat!O69</f>
        <v>44479</v>
      </c>
      <c r="I61" s="78">
        <f>Resultat!I69</f>
        <v>0</v>
      </c>
      <c r="J61" s="78">
        <f>Resultat!E69</f>
        <v>0</v>
      </c>
      <c r="K61" s="78">
        <f>Resultat!F69</f>
        <v>0</v>
      </c>
      <c r="L61" s="84">
        <f>Resultat!$H$101</f>
        <v>17</v>
      </c>
      <c r="M61" s="83" t="b">
        <f>Resultat!K69</f>
        <v>0</v>
      </c>
      <c r="N61" s="83" t="str">
        <f>IF(Resultat!M69&gt;0,"JA","NEJ")</f>
        <v>NEJ</v>
      </c>
      <c r="O61" s="78" t="str">
        <f>Resultat!$D$5</f>
        <v>ÄFO 06-003</v>
      </c>
    </row>
    <row r="62" spans="3:15" x14ac:dyDescent="0.2">
      <c r="C62" s="80"/>
      <c r="D62" s="79">
        <f>Resultat!B70</f>
        <v>0</v>
      </c>
      <c r="E62" s="78">
        <f>Resultat!C70</f>
        <v>0</v>
      </c>
      <c r="F62" s="78">
        <f>Resultat!D70</f>
        <v>0</v>
      </c>
      <c r="G62" s="82">
        <f>Resultat!H70</f>
        <v>0</v>
      </c>
      <c r="H62" s="82">
        <f>Resultat!O70</f>
        <v>44479</v>
      </c>
      <c r="I62" s="78">
        <f>Resultat!I70</f>
        <v>0</v>
      </c>
      <c r="J62" s="78">
        <f>Resultat!E70</f>
        <v>0</v>
      </c>
      <c r="K62" s="78">
        <f>Resultat!F70</f>
        <v>0</v>
      </c>
      <c r="L62" s="84">
        <f>Resultat!$H$101</f>
        <v>17</v>
      </c>
      <c r="M62" s="83" t="b">
        <f>Resultat!K70</f>
        <v>0</v>
      </c>
      <c r="N62" s="83" t="str">
        <f>IF(Resultat!M70&gt;0,"JA","NEJ")</f>
        <v>NEJ</v>
      </c>
      <c r="O62" s="78" t="str">
        <f>Resultat!$D$5</f>
        <v>ÄFO 06-003</v>
      </c>
    </row>
    <row r="63" spans="3:15" x14ac:dyDescent="0.2">
      <c r="C63" s="80"/>
      <c r="D63" s="79">
        <f>Resultat!B71</f>
        <v>0</v>
      </c>
      <c r="E63" s="78">
        <f>Resultat!C71</f>
        <v>0</v>
      </c>
      <c r="F63" s="78">
        <f>Resultat!D71</f>
        <v>0</v>
      </c>
      <c r="G63" s="82">
        <f>Resultat!H71</f>
        <v>0</v>
      </c>
      <c r="H63" s="82">
        <f>Resultat!O71</f>
        <v>44479</v>
      </c>
      <c r="I63" s="78">
        <f>Resultat!I71</f>
        <v>0</v>
      </c>
      <c r="J63" s="78">
        <f>Resultat!E71</f>
        <v>0</v>
      </c>
      <c r="K63" s="78">
        <f>Resultat!F71</f>
        <v>0</v>
      </c>
      <c r="L63" s="84">
        <f>Resultat!$H$101</f>
        <v>17</v>
      </c>
      <c r="M63" s="83" t="b">
        <f>Resultat!K71</f>
        <v>0</v>
      </c>
      <c r="N63" s="83" t="str">
        <f>IF(Resultat!M71&gt;0,"JA","NEJ")</f>
        <v>NEJ</v>
      </c>
      <c r="O63" s="78" t="str">
        <f>Resultat!$D$5</f>
        <v>ÄFO 06-003</v>
      </c>
    </row>
    <row r="64" spans="3:15" x14ac:dyDescent="0.2">
      <c r="C64" s="80"/>
      <c r="D64" s="79">
        <f>Resultat!B72</f>
        <v>0</v>
      </c>
      <c r="E64" s="78">
        <f>Resultat!C72</f>
        <v>0</v>
      </c>
      <c r="F64" s="78">
        <f>Resultat!D72</f>
        <v>0</v>
      </c>
      <c r="G64" s="82">
        <f>Resultat!H72</f>
        <v>0</v>
      </c>
      <c r="H64" s="82">
        <f>Resultat!O72</f>
        <v>44479</v>
      </c>
      <c r="I64" s="78">
        <f>Resultat!I72</f>
        <v>0</v>
      </c>
      <c r="J64" s="78">
        <f>Resultat!E72</f>
        <v>0</v>
      </c>
      <c r="K64" s="78">
        <f>Resultat!F72</f>
        <v>0</v>
      </c>
      <c r="L64" s="84">
        <f>Resultat!$H$101</f>
        <v>17</v>
      </c>
      <c r="M64" s="83" t="b">
        <f>Resultat!K72</f>
        <v>0</v>
      </c>
      <c r="N64" s="83" t="str">
        <f>IF(Resultat!M72&gt;0,"JA","NEJ")</f>
        <v>NEJ</v>
      </c>
      <c r="O64" s="78" t="str">
        <f>Resultat!$D$5</f>
        <v>ÄFO 06-003</v>
      </c>
    </row>
    <row r="65" spans="3:15" x14ac:dyDescent="0.2">
      <c r="C65" s="80"/>
      <c r="D65" s="79">
        <f>Resultat!B73</f>
        <v>0</v>
      </c>
      <c r="E65" s="78">
        <f>Resultat!C73</f>
        <v>0</v>
      </c>
      <c r="F65" s="78">
        <f>Resultat!D73</f>
        <v>0</v>
      </c>
      <c r="G65" s="82">
        <f>Resultat!H73</f>
        <v>0</v>
      </c>
      <c r="H65" s="82">
        <f>Resultat!O73</f>
        <v>44479</v>
      </c>
      <c r="I65" s="78">
        <f>Resultat!I73</f>
        <v>0</v>
      </c>
      <c r="J65" s="78">
        <f>Resultat!E73</f>
        <v>0</v>
      </c>
      <c r="K65" s="78">
        <f>Resultat!F73</f>
        <v>0</v>
      </c>
      <c r="L65" s="84">
        <f>Resultat!$H$101</f>
        <v>17</v>
      </c>
      <c r="M65" s="83" t="b">
        <f>Resultat!K73</f>
        <v>0</v>
      </c>
      <c r="N65" s="83" t="str">
        <f>IF(Resultat!M73&gt;0,"JA","NEJ")</f>
        <v>NEJ</v>
      </c>
      <c r="O65" s="78" t="str">
        <f>Resultat!$D$5</f>
        <v>ÄFO 06-003</v>
      </c>
    </row>
    <row r="66" spans="3:15" x14ac:dyDescent="0.2">
      <c r="C66" s="80"/>
      <c r="D66" s="79">
        <f>Resultat!B74</f>
        <v>0</v>
      </c>
      <c r="E66" s="78">
        <f>Resultat!C74</f>
        <v>0</v>
      </c>
      <c r="F66" s="78">
        <f>Resultat!D74</f>
        <v>0</v>
      </c>
      <c r="G66" s="82">
        <f>Resultat!H74</f>
        <v>0</v>
      </c>
      <c r="H66" s="82">
        <f>Resultat!O74</f>
        <v>44479</v>
      </c>
      <c r="I66" s="78">
        <f>Resultat!I74</f>
        <v>0</v>
      </c>
      <c r="J66" s="78">
        <f>Resultat!E74</f>
        <v>0</v>
      </c>
      <c r="K66" s="78">
        <f>Resultat!F74</f>
        <v>0</v>
      </c>
      <c r="L66" s="84">
        <f>Resultat!$H$101</f>
        <v>17</v>
      </c>
      <c r="M66" s="83" t="b">
        <f>Resultat!K74</f>
        <v>0</v>
      </c>
      <c r="N66" s="83" t="str">
        <f>IF(Resultat!M74&gt;0,"JA","NEJ")</f>
        <v>NEJ</v>
      </c>
      <c r="O66" s="78" t="str">
        <f>Resultat!$D$5</f>
        <v>ÄFO 06-003</v>
      </c>
    </row>
    <row r="67" spans="3:15" x14ac:dyDescent="0.2">
      <c r="C67" s="80"/>
      <c r="D67" s="79">
        <f>Resultat!B75</f>
        <v>0</v>
      </c>
      <c r="E67" s="78">
        <f>Resultat!C75</f>
        <v>0</v>
      </c>
      <c r="F67" s="78">
        <f>Resultat!D75</f>
        <v>0</v>
      </c>
      <c r="G67" s="82">
        <f>Resultat!H75</f>
        <v>0</v>
      </c>
      <c r="H67" s="82">
        <f>Resultat!O75</f>
        <v>44479</v>
      </c>
      <c r="I67" s="78">
        <f>Resultat!I75</f>
        <v>0</v>
      </c>
      <c r="J67" s="78">
        <f>Resultat!E75</f>
        <v>0</v>
      </c>
      <c r="K67" s="78">
        <f>Resultat!F75</f>
        <v>0</v>
      </c>
      <c r="L67" s="84">
        <f>Resultat!$H$101</f>
        <v>17</v>
      </c>
      <c r="M67" s="83" t="b">
        <f>Resultat!K75</f>
        <v>0</v>
      </c>
      <c r="N67" s="83" t="str">
        <f>IF(Resultat!M75&gt;0,"JA","NEJ")</f>
        <v>NEJ</v>
      </c>
      <c r="O67" s="78" t="str">
        <f>Resultat!$D$5</f>
        <v>ÄFO 06-003</v>
      </c>
    </row>
    <row r="68" spans="3:15" x14ac:dyDescent="0.2">
      <c r="C68" s="80"/>
      <c r="D68" s="79">
        <f>Resultat!B76</f>
        <v>0</v>
      </c>
      <c r="E68" s="78">
        <f>Resultat!C76</f>
        <v>0</v>
      </c>
      <c r="F68" s="78">
        <f>Resultat!D76</f>
        <v>0</v>
      </c>
      <c r="G68" s="82">
        <f>Resultat!H76</f>
        <v>0</v>
      </c>
      <c r="H68" s="82">
        <f>Resultat!O76</f>
        <v>44479</v>
      </c>
      <c r="I68" s="78">
        <f>Resultat!I76</f>
        <v>0</v>
      </c>
      <c r="J68" s="78">
        <f>Resultat!E76</f>
        <v>0</v>
      </c>
      <c r="K68" s="78">
        <f>Resultat!F76</f>
        <v>0</v>
      </c>
      <c r="L68" s="84">
        <f>Resultat!$H$101</f>
        <v>17</v>
      </c>
      <c r="M68" s="83" t="b">
        <f>Resultat!K76</f>
        <v>0</v>
      </c>
      <c r="N68" s="83" t="str">
        <f>IF(Resultat!M76&gt;0,"JA","NEJ")</f>
        <v>NEJ</v>
      </c>
      <c r="O68" s="78" t="str">
        <f>Resultat!$D$5</f>
        <v>ÄFO 06-003</v>
      </c>
    </row>
    <row r="69" spans="3:15" x14ac:dyDescent="0.2">
      <c r="C69" s="80"/>
      <c r="D69" s="79">
        <f>Resultat!B77</f>
        <v>0</v>
      </c>
      <c r="E69" s="78">
        <f>Resultat!C77</f>
        <v>0</v>
      </c>
      <c r="F69" s="78">
        <f>Resultat!D77</f>
        <v>0</v>
      </c>
      <c r="G69" s="82">
        <f>Resultat!H77</f>
        <v>0</v>
      </c>
      <c r="H69" s="82">
        <f>Resultat!O77</f>
        <v>44479</v>
      </c>
      <c r="I69" s="78">
        <f>Resultat!I77</f>
        <v>0</v>
      </c>
      <c r="J69" s="78">
        <f>Resultat!E77</f>
        <v>0</v>
      </c>
      <c r="K69" s="78">
        <f>Resultat!F77</f>
        <v>0</v>
      </c>
      <c r="L69" s="84">
        <f>Resultat!$H$101</f>
        <v>17</v>
      </c>
      <c r="M69" s="83" t="b">
        <f>Resultat!K77</f>
        <v>0</v>
      </c>
      <c r="N69" s="83" t="str">
        <f>IF(Resultat!M77&gt;0,"JA","NEJ")</f>
        <v>NEJ</v>
      </c>
      <c r="O69" s="78" t="str">
        <f>Resultat!$D$5</f>
        <v>ÄFO 06-003</v>
      </c>
    </row>
    <row r="70" spans="3:15" x14ac:dyDescent="0.2">
      <c r="C70" s="80"/>
      <c r="D70" s="79">
        <f>Resultat!B78</f>
        <v>0</v>
      </c>
      <c r="E70" s="78">
        <f>Resultat!C78</f>
        <v>0</v>
      </c>
      <c r="F70" s="78">
        <f>Resultat!D78</f>
        <v>0</v>
      </c>
      <c r="G70" s="82">
        <f>Resultat!H78</f>
        <v>0</v>
      </c>
      <c r="H70" s="82">
        <f>Resultat!O78</f>
        <v>44479</v>
      </c>
      <c r="I70" s="78">
        <f>Resultat!I78</f>
        <v>0</v>
      </c>
      <c r="J70" s="78">
        <f>Resultat!E78</f>
        <v>0</v>
      </c>
      <c r="K70" s="78">
        <f>Resultat!F78</f>
        <v>0</v>
      </c>
      <c r="L70" s="84">
        <f>Resultat!$H$101</f>
        <v>17</v>
      </c>
      <c r="M70" s="83" t="b">
        <f>Resultat!K78</f>
        <v>0</v>
      </c>
      <c r="N70" s="83" t="str">
        <f>IF(Resultat!M78&gt;0,"JA","NEJ")</f>
        <v>NEJ</v>
      </c>
      <c r="O70" s="78" t="str">
        <f>Resultat!$D$5</f>
        <v>ÄFO 06-003</v>
      </c>
    </row>
    <row r="71" spans="3:15" x14ac:dyDescent="0.2">
      <c r="C71" s="80"/>
      <c r="D71" s="79">
        <f>Resultat!B79</f>
        <v>0</v>
      </c>
      <c r="E71" s="78">
        <f>Resultat!C79</f>
        <v>0</v>
      </c>
      <c r="F71" s="78">
        <f>Resultat!D79</f>
        <v>0</v>
      </c>
      <c r="G71" s="82">
        <f>Resultat!H79</f>
        <v>0</v>
      </c>
      <c r="H71" s="82">
        <f>Resultat!O79</f>
        <v>44479</v>
      </c>
      <c r="I71" s="78">
        <f>Resultat!I79</f>
        <v>0</v>
      </c>
      <c r="J71" s="78">
        <f>Resultat!E79</f>
        <v>0</v>
      </c>
      <c r="K71" s="78">
        <f>Resultat!F79</f>
        <v>0</v>
      </c>
      <c r="L71" s="84">
        <f>Resultat!$H$101</f>
        <v>17</v>
      </c>
      <c r="M71" s="83" t="b">
        <f>Resultat!K79</f>
        <v>0</v>
      </c>
      <c r="N71" s="83" t="str">
        <f>IF(Resultat!M79&gt;0,"JA","NEJ")</f>
        <v>NEJ</v>
      </c>
      <c r="O71" s="78" t="str">
        <f>Resultat!$D$5</f>
        <v>ÄFO 06-003</v>
      </c>
    </row>
    <row r="72" spans="3:15" x14ac:dyDescent="0.2">
      <c r="C72" s="80"/>
      <c r="D72" s="79">
        <f>Resultat!B80</f>
        <v>0</v>
      </c>
      <c r="E72" s="78">
        <f>Resultat!C80</f>
        <v>0</v>
      </c>
      <c r="F72" s="78">
        <f>Resultat!D80</f>
        <v>0</v>
      </c>
      <c r="G72" s="82">
        <f>Resultat!H80</f>
        <v>0</v>
      </c>
      <c r="H72" s="82">
        <f>Resultat!O80</f>
        <v>44479</v>
      </c>
      <c r="I72" s="78">
        <f>Resultat!I80</f>
        <v>0</v>
      </c>
      <c r="J72" s="78">
        <f>Resultat!E80</f>
        <v>0</v>
      </c>
      <c r="K72" s="78">
        <f>Resultat!F80</f>
        <v>0</v>
      </c>
      <c r="L72" s="84">
        <f>Resultat!$H$101</f>
        <v>17</v>
      </c>
      <c r="M72" s="83" t="b">
        <f>Resultat!K80</f>
        <v>0</v>
      </c>
      <c r="N72" s="83" t="str">
        <f>IF(Resultat!M80&gt;0,"JA","NEJ")</f>
        <v>NEJ</v>
      </c>
      <c r="O72" s="78" t="str">
        <f>Resultat!$D$5</f>
        <v>ÄFO 06-003</v>
      </c>
    </row>
    <row r="73" spans="3:15" x14ac:dyDescent="0.2">
      <c r="C73" s="80"/>
      <c r="D73" s="79">
        <f>Resultat!B81</f>
        <v>0</v>
      </c>
      <c r="E73" s="78">
        <f>Resultat!C81</f>
        <v>0</v>
      </c>
      <c r="F73" s="78">
        <f>Resultat!D81</f>
        <v>0</v>
      </c>
      <c r="G73" s="82">
        <f>Resultat!H81</f>
        <v>0</v>
      </c>
      <c r="H73" s="82">
        <f>Resultat!O81</f>
        <v>44479</v>
      </c>
      <c r="I73" s="78">
        <f>Resultat!I81</f>
        <v>0</v>
      </c>
      <c r="J73" s="78">
        <f>Resultat!E81</f>
        <v>0</v>
      </c>
      <c r="K73" s="78">
        <f>Resultat!F81</f>
        <v>0</v>
      </c>
      <c r="L73" s="84">
        <f>Resultat!$H$101</f>
        <v>17</v>
      </c>
      <c r="M73" s="83" t="b">
        <f>Resultat!K81</f>
        <v>0</v>
      </c>
      <c r="N73" s="83" t="str">
        <f>IF(Resultat!M81&gt;0,"JA","NEJ")</f>
        <v>NEJ</v>
      </c>
      <c r="O73" s="78" t="str">
        <f>Resultat!$D$5</f>
        <v>ÄFO 06-003</v>
      </c>
    </row>
    <row r="74" spans="3:15" x14ac:dyDescent="0.2">
      <c r="C74" s="80"/>
      <c r="D74" s="79">
        <f>Resultat!B82</f>
        <v>0</v>
      </c>
      <c r="E74" s="78">
        <f>Resultat!C82</f>
        <v>0</v>
      </c>
      <c r="F74" s="78">
        <f>Resultat!D82</f>
        <v>0</v>
      </c>
      <c r="G74" s="82">
        <f>Resultat!H82</f>
        <v>0</v>
      </c>
      <c r="H74" s="82">
        <f>Resultat!O82</f>
        <v>44479</v>
      </c>
      <c r="I74" s="78">
        <f>Resultat!I82</f>
        <v>0</v>
      </c>
      <c r="J74" s="78">
        <f>Resultat!E82</f>
        <v>0</v>
      </c>
      <c r="K74" s="78">
        <f>Resultat!F82</f>
        <v>0</v>
      </c>
      <c r="L74" s="84">
        <f>Resultat!$H$101</f>
        <v>17</v>
      </c>
      <c r="M74" s="83" t="b">
        <f>Resultat!K82</f>
        <v>0</v>
      </c>
      <c r="N74" s="83" t="str">
        <f>IF(Resultat!M82&gt;0,"JA","NEJ")</f>
        <v>NEJ</v>
      </c>
      <c r="O74" s="78" t="str">
        <f>Resultat!$D$5</f>
        <v>ÄFO 06-003</v>
      </c>
    </row>
    <row r="75" spans="3:15" x14ac:dyDescent="0.2">
      <c r="C75" s="80"/>
      <c r="D75" s="79">
        <f>Resultat!B83</f>
        <v>0</v>
      </c>
      <c r="E75" s="78">
        <f>Resultat!C83</f>
        <v>0</v>
      </c>
      <c r="F75" s="78">
        <f>Resultat!D83</f>
        <v>0</v>
      </c>
      <c r="G75" s="82">
        <f>Resultat!H83</f>
        <v>0</v>
      </c>
      <c r="H75" s="82">
        <f>Resultat!O83</f>
        <v>44479</v>
      </c>
      <c r="I75" s="78">
        <f>Resultat!I83</f>
        <v>0</v>
      </c>
      <c r="J75" s="78">
        <f>Resultat!E83</f>
        <v>0</v>
      </c>
      <c r="K75" s="78">
        <f>Resultat!F83</f>
        <v>0</v>
      </c>
      <c r="L75" s="84">
        <f>Resultat!$H$101</f>
        <v>17</v>
      </c>
      <c r="M75" s="83" t="b">
        <f>Resultat!K83</f>
        <v>0</v>
      </c>
      <c r="N75" s="83" t="str">
        <f>IF(Resultat!M83&gt;0,"JA","NEJ")</f>
        <v>NEJ</v>
      </c>
      <c r="O75" s="78" t="str">
        <f>Resultat!$D$5</f>
        <v>ÄFO 06-003</v>
      </c>
    </row>
    <row r="76" spans="3:15" x14ac:dyDescent="0.2">
      <c r="C76" s="80"/>
      <c r="D76" s="79">
        <f>Resultat!B84</f>
        <v>0</v>
      </c>
      <c r="E76" s="78">
        <f>Resultat!C84</f>
        <v>0</v>
      </c>
      <c r="F76" s="78">
        <f>Resultat!D84</f>
        <v>0</v>
      </c>
      <c r="G76" s="82">
        <f>Resultat!H84</f>
        <v>0</v>
      </c>
      <c r="H76" s="82">
        <f>Resultat!O84</f>
        <v>44479</v>
      </c>
      <c r="I76" s="78">
        <f>Resultat!I84</f>
        <v>0</v>
      </c>
      <c r="J76" s="78">
        <f>Resultat!E84</f>
        <v>0</v>
      </c>
      <c r="K76" s="78">
        <f>Resultat!F84</f>
        <v>0</v>
      </c>
      <c r="L76" s="84">
        <f>Resultat!$H$101</f>
        <v>17</v>
      </c>
      <c r="M76" s="83" t="b">
        <f>Resultat!K84</f>
        <v>0</v>
      </c>
      <c r="N76" s="83" t="str">
        <f>IF(Resultat!M84&gt;0,"JA","NEJ")</f>
        <v>NEJ</v>
      </c>
      <c r="O76" s="78" t="str">
        <f>Resultat!$D$5</f>
        <v>ÄFO 06-003</v>
      </c>
    </row>
    <row r="77" spans="3:15" x14ac:dyDescent="0.2">
      <c r="C77" s="80"/>
      <c r="D77" s="79">
        <f>Resultat!B85</f>
        <v>0</v>
      </c>
      <c r="E77" s="78">
        <f>Resultat!C85</f>
        <v>0</v>
      </c>
      <c r="F77" s="78">
        <f>Resultat!D85</f>
        <v>0</v>
      </c>
      <c r="G77" s="82">
        <f>Resultat!H85</f>
        <v>0</v>
      </c>
      <c r="H77" s="82">
        <f>Resultat!O85</f>
        <v>44479</v>
      </c>
      <c r="I77" s="78">
        <f>Resultat!I85</f>
        <v>0</v>
      </c>
      <c r="J77" s="78">
        <f>Resultat!E85</f>
        <v>0</v>
      </c>
      <c r="K77" s="78">
        <f>Resultat!F85</f>
        <v>0</v>
      </c>
      <c r="L77" s="84">
        <f>Resultat!$H$101</f>
        <v>17</v>
      </c>
      <c r="M77" s="83" t="b">
        <f>Resultat!K85</f>
        <v>0</v>
      </c>
      <c r="N77" s="83" t="str">
        <f>IF(Resultat!M85&gt;0,"JA","NEJ")</f>
        <v>NEJ</v>
      </c>
      <c r="O77" s="78" t="str">
        <f>Resultat!$D$5</f>
        <v>ÄFO 06-003</v>
      </c>
    </row>
    <row r="78" spans="3:15" x14ac:dyDescent="0.2">
      <c r="C78" s="80"/>
      <c r="D78" s="79">
        <f>Resultat!B86</f>
        <v>0</v>
      </c>
      <c r="E78" s="78">
        <f>Resultat!C86</f>
        <v>0</v>
      </c>
      <c r="F78" s="78">
        <f>Resultat!D86</f>
        <v>0</v>
      </c>
      <c r="G78" s="82">
        <f>Resultat!H86</f>
        <v>0</v>
      </c>
      <c r="H78" s="82">
        <f>Resultat!O86</f>
        <v>44479</v>
      </c>
      <c r="I78" s="78">
        <f>Resultat!I86</f>
        <v>0</v>
      </c>
      <c r="J78" s="78">
        <f>Resultat!E86</f>
        <v>0</v>
      </c>
      <c r="K78" s="78">
        <f>Resultat!F86</f>
        <v>0</v>
      </c>
      <c r="L78" s="84">
        <f>Resultat!$H$101</f>
        <v>17</v>
      </c>
      <c r="M78" s="83" t="b">
        <f>Resultat!K86</f>
        <v>0</v>
      </c>
      <c r="N78" s="83" t="str">
        <f>IF(Resultat!M86&gt;0,"JA","NEJ")</f>
        <v>NEJ</v>
      </c>
      <c r="O78" s="78" t="str">
        <f>Resultat!$D$5</f>
        <v>ÄFO 06-003</v>
      </c>
    </row>
    <row r="79" spans="3:15" x14ac:dyDescent="0.2">
      <c r="C79" s="80"/>
      <c r="D79" s="79">
        <f>Resultat!B87</f>
        <v>0</v>
      </c>
      <c r="E79" s="78">
        <f>Resultat!C87</f>
        <v>0</v>
      </c>
      <c r="F79" s="78">
        <f>Resultat!D87</f>
        <v>0</v>
      </c>
      <c r="G79" s="82">
        <f>Resultat!H87</f>
        <v>0</v>
      </c>
      <c r="H79" s="82">
        <f>Resultat!O87</f>
        <v>44479</v>
      </c>
      <c r="I79" s="78">
        <f>Resultat!I87</f>
        <v>0</v>
      </c>
      <c r="J79" s="78">
        <f>Resultat!E87</f>
        <v>0</v>
      </c>
      <c r="K79" s="78">
        <f>Resultat!F87</f>
        <v>0</v>
      </c>
      <c r="L79" s="84">
        <f>Resultat!$H$101</f>
        <v>17</v>
      </c>
      <c r="M79" s="83" t="b">
        <f>Resultat!K87</f>
        <v>0</v>
      </c>
      <c r="N79" s="83" t="str">
        <f>IF(Resultat!M87&gt;0,"JA","NEJ")</f>
        <v>NEJ</v>
      </c>
      <c r="O79" s="78" t="str">
        <f>Resultat!$D$5</f>
        <v>ÄFO 06-003</v>
      </c>
    </row>
    <row r="80" spans="3:15" x14ac:dyDescent="0.2">
      <c r="C80" s="80"/>
      <c r="D80" s="79">
        <f>Resultat!B88</f>
        <v>0</v>
      </c>
      <c r="E80" s="78">
        <f>Resultat!C88</f>
        <v>0</v>
      </c>
      <c r="F80" s="78">
        <f>Resultat!D88</f>
        <v>0</v>
      </c>
      <c r="G80" s="82">
        <f>Resultat!H88</f>
        <v>0</v>
      </c>
      <c r="H80" s="82">
        <f>Resultat!O88</f>
        <v>44479</v>
      </c>
      <c r="I80" s="78">
        <f>Resultat!I88</f>
        <v>0</v>
      </c>
      <c r="J80" s="78">
        <f>Resultat!E88</f>
        <v>0</v>
      </c>
      <c r="K80" s="78">
        <f>Resultat!F88</f>
        <v>0</v>
      </c>
      <c r="L80" s="84">
        <f>Resultat!$H$101</f>
        <v>17</v>
      </c>
      <c r="M80" s="83" t="b">
        <f>Resultat!K88</f>
        <v>0</v>
      </c>
      <c r="N80" s="83" t="str">
        <f>IF(Resultat!M88&gt;0,"JA","NEJ")</f>
        <v>NEJ</v>
      </c>
      <c r="O80" s="78" t="str">
        <f>Resultat!$D$5</f>
        <v>ÄFO 06-003</v>
      </c>
    </row>
    <row r="81" spans="3:15" x14ac:dyDescent="0.2">
      <c r="C81" s="80"/>
      <c r="D81" s="79">
        <f>Resultat!B89</f>
        <v>0</v>
      </c>
      <c r="E81" s="78">
        <f>Resultat!C89</f>
        <v>0</v>
      </c>
      <c r="F81" s="78">
        <f>Resultat!D89</f>
        <v>0</v>
      </c>
      <c r="G81" s="82">
        <f>Resultat!H89</f>
        <v>0</v>
      </c>
      <c r="H81" s="82">
        <f>Resultat!O89</f>
        <v>44479</v>
      </c>
      <c r="I81" s="78">
        <f>Resultat!I89</f>
        <v>0</v>
      </c>
      <c r="J81" s="78">
        <f>Resultat!E89</f>
        <v>0</v>
      </c>
      <c r="K81" s="78">
        <f>Resultat!F89</f>
        <v>0</v>
      </c>
      <c r="L81" s="84">
        <f>Resultat!$H$101</f>
        <v>17</v>
      </c>
      <c r="M81" s="83" t="b">
        <f>Resultat!K89</f>
        <v>0</v>
      </c>
      <c r="N81" s="83" t="str">
        <f>IF(Resultat!M89&gt;0,"JA","NEJ")</f>
        <v>NEJ</v>
      </c>
      <c r="O81" s="78" t="str">
        <f>Resultat!$D$5</f>
        <v>ÄFO 06-003</v>
      </c>
    </row>
    <row r="82" spans="3:15" x14ac:dyDescent="0.2">
      <c r="C82" s="80"/>
      <c r="D82" s="79">
        <f>Resultat!B90</f>
        <v>0</v>
      </c>
      <c r="E82" s="78">
        <f>Resultat!C90</f>
        <v>0</v>
      </c>
      <c r="F82" s="78">
        <f>Resultat!D90</f>
        <v>0</v>
      </c>
      <c r="G82" s="82">
        <f>Resultat!H90</f>
        <v>0</v>
      </c>
      <c r="H82" s="82">
        <f>Resultat!O90</f>
        <v>44479</v>
      </c>
      <c r="I82" s="78">
        <f>Resultat!I90</f>
        <v>0</v>
      </c>
      <c r="J82" s="78">
        <f>Resultat!E90</f>
        <v>0</v>
      </c>
      <c r="K82" s="78">
        <f>Resultat!F90</f>
        <v>0</v>
      </c>
      <c r="L82" s="84">
        <f>Resultat!$H$101</f>
        <v>17</v>
      </c>
      <c r="M82" s="83" t="b">
        <f>Resultat!K90</f>
        <v>0</v>
      </c>
      <c r="N82" s="83" t="str">
        <f>IF(Resultat!M90&gt;0,"JA","NEJ")</f>
        <v>NEJ</v>
      </c>
      <c r="O82" s="78" t="str">
        <f>Resultat!$D$5</f>
        <v>ÄFO 06-003</v>
      </c>
    </row>
    <row r="83" spans="3:15" x14ac:dyDescent="0.2">
      <c r="C83" s="80"/>
      <c r="D83" s="79">
        <f>Resultat!B91</f>
        <v>0</v>
      </c>
      <c r="E83" s="78">
        <f>Resultat!C91</f>
        <v>0</v>
      </c>
      <c r="F83" s="78">
        <f>Resultat!D91</f>
        <v>0</v>
      </c>
      <c r="G83" s="82">
        <f>Resultat!H91</f>
        <v>0</v>
      </c>
      <c r="H83" s="82">
        <f>Resultat!O91</f>
        <v>44479</v>
      </c>
      <c r="I83" s="78">
        <f>Resultat!I91</f>
        <v>0</v>
      </c>
      <c r="J83" s="78">
        <f>Resultat!E91</f>
        <v>0</v>
      </c>
      <c r="K83" s="78">
        <f>Resultat!F91</f>
        <v>0</v>
      </c>
      <c r="L83" s="84">
        <f>Resultat!$H$101</f>
        <v>17</v>
      </c>
      <c r="M83" s="83" t="b">
        <f>Resultat!K91</f>
        <v>0</v>
      </c>
      <c r="N83" s="83" t="str">
        <f>IF(Resultat!M91&gt;0,"JA","NEJ")</f>
        <v>NEJ</v>
      </c>
      <c r="O83" s="78" t="str">
        <f>Resultat!$D$5</f>
        <v>ÄFO 06-003</v>
      </c>
    </row>
    <row r="84" spans="3:15" x14ac:dyDescent="0.2">
      <c r="C84" s="80"/>
      <c r="D84" s="79">
        <f>Resultat!B92</f>
        <v>0</v>
      </c>
      <c r="E84" s="78">
        <f>Resultat!C92</f>
        <v>0</v>
      </c>
      <c r="F84" s="78">
        <f>Resultat!D92</f>
        <v>0</v>
      </c>
      <c r="G84" s="82">
        <f>Resultat!H92</f>
        <v>0</v>
      </c>
      <c r="H84" s="82">
        <f>Resultat!O92</f>
        <v>44479</v>
      </c>
      <c r="I84" s="78">
        <f>Resultat!I92</f>
        <v>0</v>
      </c>
      <c r="J84" s="78">
        <f>Resultat!E92</f>
        <v>0</v>
      </c>
      <c r="K84" s="78">
        <f>Resultat!F92</f>
        <v>0</v>
      </c>
      <c r="L84" s="84">
        <f>Resultat!$H$101</f>
        <v>17</v>
      </c>
      <c r="M84" s="83" t="b">
        <f>Resultat!K92</f>
        <v>0</v>
      </c>
      <c r="N84" s="83" t="str">
        <f>IF(Resultat!M92&gt;0,"JA","NEJ")</f>
        <v>NEJ</v>
      </c>
      <c r="O84" s="78" t="str">
        <f>Resultat!$D$5</f>
        <v>ÄFO 06-003</v>
      </c>
    </row>
    <row r="85" spans="3:15" x14ac:dyDescent="0.2">
      <c r="C85" s="80"/>
      <c r="D85" s="79">
        <f>Resultat!B93</f>
        <v>0</v>
      </c>
      <c r="E85" s="78">
        <f>Resultat!C93</f>
        <v>0</v>
      </c>
      <c r="F85" s="78">
        <f>Resultat!D93</f>
        <v>0</v>
      </c>
      <c r="G85" s="82">
        <f>Resultat!H93</f>
        <v>0</v>
      </c>
      <c r="H85" s="82">
        <f>Resultat!O93</f>
        <v>44479</v>
      </c>
      <c r="I85" s="78">
        <f>Resultat!I93</f>
        <v>0</v>
      </c>
      <c r="J85" s="78">
        <f>Resultat!E93</f>
        <v>0</v>
      </c>
      <c r="K85" s="78">
        <f>Resultat!F93</f>
        <v>0</v>
      </c>
      <c r="L85" s="84">
        <f>Resultat!$H$101</f>
        <v>17</v>
      </c>
      <c r="M85" s="83" t="b">
        <f>Resultat!K93</f>
        <v>0</v>
      </c>
      <c r="N85" s="83" t="str">
        <f>IF(Resultat!M93&gt;0,"JA","NEJ")</f>
        <v>NEJ</v>
      </c>
      <c r="O85" s="78" t="str">
        <f>Resultat!$D$5</f>
        <v>ÄFO 06-003</v>
      </c>
    </row>
    <row r="86" spans="3:15" x14ac:dyDescent="0.2">
      <c r="C86" s="80"/>
      <c r="D86" s="79">
        <f>Resultat!B94</f>
        <v>0</v>
      </c>
      <c r="E86" s="78">
        <f>Resultat!C94</f>
        <v>0</v>
      </c>
      <c r="F86" s="78">
        <f>Resultat!D94</f>
        <v>0</v>
      </c>
      <c r="G86" s="82">
        <f>Resultat!H94</f>
        <v>0</v>
      </c>
      <c r="H86" s="82">
        <f>Resultat!O94</f>
        <v>44479</v>
      </c>
      <c r="I86" s="78">
        <f>Resultat!I94</f>
        <v>0</v>
      </c>
      <c r="J86" s="78">
        <f>Resultat!E94</f>
        <v>0</v>
      </c>
      <c r="K86" s="78">
        <f>Resultat!F94</f>
        <v>0</v>
      </c>
      <c r="L86" s="84">
        <f>Resultat!$H$101</f>
        <v>17</v>
      </c>
      <c r="M86" s="83" t="b">
        <f>Resultat!K94</f>
        <v>0</v>
      </c>
      <c r="N86" s="83" t="str">
        <f>IF(Resultat!M94&gt;0,"JA","NEJ")</f>
        <v>NEJ</v>
      </c>
      <c r="O86" s="78" t="str">
        <f>Resultat!$D$5</f>
        <v>ÄFO 06-003</v>
      </c>
    </row>
    <row r="87" spans="3:15" x14ac:dyDescent="0.2">
      <c r="C87" s="80"/>
      <c r="D87" s="79">
        <f>Resultat!B95</f>
        <v>0</v>
      </c>
      <c r="E87" s="78">
        <f>Resultat!C95</f>
        <v>0</v>
      </c>
      <c r="F87" s="78">
        <f>Resultat!D95</f>
        <v>0</v>
      </c>
      <c r="G87" s="82">
        <f>Resultat!H95</f>
        <v>0</v>
      </c>
      <c r="H87" s="82">
        <f>Resultat!O95</f>
        <v>44479</v>
      </c>
      <c r="I87" s="78">
        <f>Resultat!I95</f>
        <v>0</v>
      </c>
      <c r="J87" s="78">
        <f>Resultat!E95</f>
        <v>0</v>
      </c>
      <c r="K87" s="78">
        <f>Resultat!F95</f>
        <v>0</v>
      </c>
      <c r="L87" s="84">
        <f>Resultat!$H$101</f>
        <v>17</v>
      </c>
      <c r="M87" s="83" t="b">
        <f>Resultat!K95</f>
        <v>0</v>
      </c>
      <c r="N87" s="83" t="str">
        <f>IF(Resultat!M95&gt;0,"JA","NEJ")</f>
        <v>NEJ</v>
      </c>
      <c r="O87" s="78" t="str">
        <f>Resultat!$D$5</f>
        <v>ÄFO 06-003</v>
      </c>
    </row>
    <row r="88" spans="3:15" x14ac:dyDescent="0.2">
      <c r="C88" s="80"/>
      <c r="D88" s="79">
        <f>Resultat!B96</f>
        <v>0</v>
      </c>
      <c r="E88" s="78">
        <f>Resultat!C96</f>
        <v>0</v>
      </c>
      <c r="F88" s="78">
        <f>Resultat!D96</f>
        <v>0</v>
      </c>
      <c r="G88" s="82">
        <f>Resultat!H96</f>
        <v>0</v>
      </c>
      <c r="H88" s="82">
        <f>Resultat!O96</f>
        <v>44479</v>
      </c>
      <c r="I88" s="78">
        <f>Resultat!I96</f>
        <v>0</v>
      </c>
      <c r="J88" s="78">
        <f>Resultat!E96</f>
        <v>0</v>
      </c>
      <c r="K88" s="78">
        <f>Resultat!F96</f>
        <v>0</v>
      </c>
      <c r="L88" s="84">
        <f>Resultat!$H$101</f>
        <v>17</v>
      </c>
      <c r="M88" s="83" t="b">
        <f>Resultat!K96</f>
        <v>0</v>
      </c>
      <c r="N88" s="83" t="str">
        <f>IF(Resultat!M96&gt;0,"JA","NEJ")</f>
        <v>NEJ</v>
      </c>
      <c r="O88" s="78" t="str">
        <f>Resultat!$D$5</f>
        <v>ÄFO 06-003</v>
      </c>
    </row>
    <row r="89" spans="3:15" x14ac:dyDescent="0.2">
      <c r="C89" s="80"/>
      <c r="G89" s="82"/>
      <c r="H89" s="82"/>
      <c r="L89" s="84"/>
      <c r="M89" s="83"/>
      <c r="N89" s="83"/>
    </row>
    <row r="90" spans="3:15" x14ac:dyDescent="0.2">
      <c r="C90" s="80"/>
      <c r="G90" s="82"/>
      <c r="H90" s="82"/>
      <c r="L90" s="84"/>
      <c r="M90" s="83"/>
      <c r="N90" s="83"/>
    </row>
    <row r="91" spans="3:15" x14ac:dyDescent="0.2">
      <c r="C91" s="80"/>
      <c r="G91" s="82"/>
      <c r="H91" s="82"/>
      <c r="L91" s="84"/>
      <c r="M91" s="83"/>
      <c r="N91" s="83"/>
    </row>
    <row r="92" spans="3:15" x14ac:dyDescent="0.2">
      <c r="C92" s="80"/>
      <c r="G92" s="82"/>
      <c r="H92" s="82"/>
      <c r="L92" s="84"/>
      <c r="M92" s="83"/>
      <c r="N92" s="83"/>
    </row>
    <row r="93" spans="3:15" x14ac:dyDescent="0.2">
      <c r="C93" s="80"/>
      <c r="G93" s="82"/>
      <c r="H93" s="82"/>
      <c r="L93" s="84"/>
      <c r="M93" s="83"/>
      <c r="N93" s="83"/>
    </row>
    <row r="94" spans="3:15" x14ac:dyDescent="0.2">
      <c r="C94" s="80"/>
      <c r="G94" s="82"/>
      <c r="H94" s="82"/>
      <c r="L94" s="84"/>
      <c r="M94" s="83"/>
      <c r="N94" s="83"/>
    </row>
    <row r="95" spans="3:15" x14ac:dyDescent="0.2">
      <c r="C95" s="80"/>
      <c r="G95" s="82"/>
      <c r="H95" s="82"/>
      <c r="L95" s="84"/>
      <c r="M95" s="83"/>
      <c r="N95" s="83"/>
    </row>
    <row r="96" spans="3:15" x14ac:dyDescent="0.2">
      <c r="C96" s="80"/>
      <c r="G96" s="82"/>
      <c r="H96" s="82"/>
      <c r="L96" s="84"/>
      <c r="M96" s="83"/>
      <c r="N96" s="83"/>
    </row>
    <row r="97" spans="3:14" x14ac:dyDescent="0.2">
      <c r="C97" s="80"/>
      <c r="G97" s="82"/>
      <c r="H97" s="82"/>
      <c r="L97" s="84"/>
      <c r="M97" s="83"/>
      <c r="N97" s="83"/>
    </row>
    <row r="98" spans="3:14" x14ac:dyDescent="0.2">
      <c r="C98" s="80"/>
      <c r="G98" s="82"/>
      <c r="H98" s="82"/>
      <c r="L98" s="84"/>
      <c r="M98" s="83"/>
      <c r="N98" s="83"/>
    </row>
    <row r="99" spans="3:14" x14ac:dyDescent="0.2">
      <c r="G99" s="82"/>
      <c r="H99" s="82"/>
      <c r="L99" s="84"/>
      <c r="M99" s="83"/>
      <c r="N99" s="83"/>
    </row>
    <row r="100" spans="3:14" x14ac:dyDescent="0.2">
      <c r="G100" s="82"/>
      <c r="H100" s="82"/>
      <c r="L100" s="84"/>
      <c r="M100" s="83"/>
      <c r="N100" s="83"/>
    </row>
    <row r="101" spans="3:14" x14ac:dyDescent="0.2">
      <c r="G101" s="82"/>
      <c r="H101" s="82"/>
      <c r="L101" s="84"/>
      <c r="M101" s="83"/>
      <c r="N101" s="83"/>
    </row>
    <row r="102" spans="3:14" x14ac:dyDescent="0.2">
      <c r="G102" s="82"/>
      <c r="H102" s="82"/>
      <c r="L102" s="84"/>
      <c r="M102" s="83"/>
      <c r="N102" s="83"/>
    </row>
    <row r="103" spans="3:14" x14ac:dyDescent="0.2">
      <c r="G103" s="82"/>
      <c r="H103" s="82"/>
      <c r="L103" s="84"/>
      <c r="M103" s="83"/>
      <c r="N103" s="83"/>
    </row>
    <row r="104" spans="3:14" x14ac:dyDescent="0.2">
      <c r="G104" s="82"/>
      <c r="H104" s="82"/>
      <c r="L104" s="84"/>
      <c r="M104" s="83"/>
      <c r="N104" s="83"/>
    </row>
    <row r="105" spans="3:14" x14ac:dyDescent="0.2">
      <c r="G105" s="82"/>
      <c r="H105" s="82"/>
      <c r="L105" s="84"/>
      <c r="M105" s="83"/>
      <c r="N105" s="83"/>
    </row>
    <row r="106" spans="3:14" x14ac:dyDescent="0.2">
      <c r="G106" s="82"/>
      <c r="H106" s="82"/>
      <c r="L106" s="84"/>
      <c r="M106" s="83"/>
      <c r="N106" s="83"/>
    </row>
    <row r="107" spans="3:14" x14ac:dyDescent="0.2">
      <c r="G107" s="82"/>
      <c r="H107" s="82"/>
      <c r="L107" s="84"/>
      <c r="M107" s="83"/>
      <c r="N107" s="83"/>
    </row>
    <row r="108" spans="3:14" x14ac:dyDescent="0.2">
      <c r="G108" s="82"/>
      <c r="H108" s="82"/>
      <c r="L108" s="84"/>
      <c r="M108" s="83"/>
      <c r="N108" s="83"/>
    </row>
    <row r="109" spans="3:14" x14ac:dyDescent="0.2">
      <c r="G109" s="82"/>
      <c r="H109" s="82"/>
      <c r="L109" s="84"/>
      <c r="M109" s="83"/>
      <c r="N109" s="83"/>
    </row>
    <row r="110" spans="3:14" x14ac:dyDescent="0.2">
      <c r="G110" s="82"/>
      <c r="H110" s="82"/>
      <c r="L110" s="84"/>
      <c r="M110" s="83"/>
      <c r="N110" s="83"/>
    </row>
    <row r="111" spans="3:14" x14ac:dyDescent="0.2">
      <c r="G111" s="82"/>
      <c r="H111" s="82"/>
      <c r="L111" s="84"/>
      <c r="M111" s="83"/>
      <c r="N111" s="83"/>
    </row>
    <row r="112" spans="3:14" x14ac:dyDescent="0.2">
      <c r="G112" s="82"/>
      <c r="H112" s="82"/>
      <c r="L112" s="84"/>
      <c r="M112" s="83"/>
      <c r="N112" s="83"/>
    </row>
    <row r="113" spans="7:14" x14ac:dyDescent="0.2">
      <c r="G113" s="82"/>
      <c r="H113" s="82"/>
      <c r="L113" s="84"/>
      <c r="M113" s="83"/>
      <c r="N113" s="83"/>
    </row>
    <row r="114" spans="7:14" x14ac:dyDescent="0.2">
      <c r="G114" s="82"/>
      <c r="H114" s="82"/>
      <c r="L114" s="84"/>
      <c r="M114" s="83"/>
      <c r="N114" s="83"/>
    </row>
    <row r="115" spans="7:14" x14ac:dyDescent="0.2">
      <c r="G115" s="82"/>
      <c r="H115" s="82"/>
      <c r="L115" s="84"/>
      <c r="M115" s="83"/>
      <c r="N115" s="83"/>
    </row>
    <row r="116" spans="7:14" x14ac:dyDescent="0.2">
      <c r="G116" s="82"/>
      <c r="H116" s="82"/>
      <c r="L116" s="84"/>
      <c r="M116" s="83"/>
      <c r="N116" s="83"/>
    </row>
    <row r="117" spans="7:14" x14ac:dyDescent="0.2">
      <c r="G117" s="82"/>
      <c r="H117" s="82"/>
      <c r="L117" s="84"/>
      <c r="M117" s="83"/>
      <c r="N117" s="83"/>
    </row>
    <row r="118" spans="7:14" x14ac:dyDescent="0.2">
      <c r="G118" s="82"/>
      <c r="H118" s="82"/>
      <c r="L118" s="84"/>
      <c r="M118" s="83"/>
      <c r="N118" s="83"/>
    </row>
    <row r="119" spans="7:14" x14ac:dyDescent="0.2">
      <c r="G119" s="82"/>
      <c r="H119" s="82"/>
      <c r="L119" s="84"/>
      <c r="M119" s="83"/>
      <c r="N119" s="83"/>
    </row>
    <row r="120" spans="7:14" x14ac:dyDescent="0.2">
      <c r="G120" s="82"/>
      <c r="H120" s="82"/>
      <c r="L120" s="84"/>
      <c r="M120" s="83"/>
      <c r="N120" s="83"/>
    </row>
    <row r="121" spans="7:14" x14ac:dyDescent="0.2">
      <c r="G121" s="82"/>
      <c r="H121" s="82"/>
      <c r="L121" s="84"/>
      <c r="M121" s="83"/>
      <c r="N121" s="83"/>
    </row>
    <row r="122" spans="7:14" x14ac:dyDescent="0.2">
      <c r="G122" s="82"/>
      <c r="H122" s="82"/>
      <c r="L122" s="81"/>
      <c r="M122" s="83"/>
      <c r="N122" s="83"/>
    </row>
    <row r="123" spans="7:14" x14ac:dyDescent="0.2">
      <c r="G123" s="82"/>
      <c r="H123" s="82"/>
      <c r="L123" s="81"/>
      <c r="M123" s="83"/>
      <c r="N123" s="83"/>
    </row>
    <row r="124" spans="7:14" x14ac:dyDescent="0.2">
      <c r="G124" s="82"/>
      <c r="H124" s="82"/>
      <c r="L124" s="81"/>
      <c r="M124" s="83"/>
      <c r="N124" s="83"/>
    </row>
    <row r="125" spans="7:14" x14ac:dyDescent="0.2">
      <c r="G125" s="82"/>
      <c r="H125" s="82"/>
      <c r="L125" s="81"/>
      <c r="M125" s="83"/>
      <c r="N125" s="83"/>
    </row>
    <row r="126" spans="7:14" x14ac:dyDescent="0.2">
      <c r="G126" s="82"/>
      <c r="H126" s="82"/>
      <c r="L126" s="81"/>
      <c r="M126" s="83"/>
      <c r="N126" s="83"/>
    </row>
    <row r="127" spans="7:14" x14ac:dyDescent="0.2">
      <c r="G127" s="82"/>
      <c r="H127" s="82"/>
      <c r="L127" s="81"/>
      <c r="M127" s="83"/>
      <c r="N127" s="83"/>
    </row>
    <row r="128" spans="7:14" x14ac:dyDescent="0.2">
      <c r="G128" s="82"/>
      <c r="H128" s="82"/>
      <c r="L128" s="81"/>
      <c r="M128" s="83"/>
      <c r="N128" s="83"/>
    </row>
    <row r="129" spans="7:14" x14ac:dyDescent="0.2">
      <c r="G129" s="82"/>
      <c r="H129" s="82"/>
      <c r="L129" s="81"/>
      <c r="M129" s="83"/>
      <c r="N129" s="83"/>
    </row>
    <row r="130" spans="7:14" x14ac:dyDescent="0.2">
      <c r="G130" s="82"/>
      <c r="H130" s="82"/>
      <c r="L130" s="81"/>
      <c r="M130" s="83"/>
      <c r="N130" s="83"/>
    </row>
    <row r="131" spans="7:14" x14ac:dyDescent="0.2">
      <c r="G131" s="82"/>
      <c r="H131" s="82"/>
      <c r="L131" s="81"/>
      <c r="M131" s="83"/>
      <c r="N131" s="83"/>
    </row>
    <row r="132" spans="7:14" x14ac:dyDescent="0.2">
      <c r="G132" s="82"/>
      <c r="H132" s="82"/>
      <c r="L132" s="81"/>
      <c r="M132" s="83"/>
      <c r="N132" s="83"/>
    </row>
    <row r="133" spans="7:14" x14ac:dyDescent="0.2">
      <c r="G133" s="82"/>
      <c r="H133" s="82"/>
      <c r="L133" s="81"/>
      <c r="M133" s="83"/>
      <c r="N133" s="83"/>
    </row>
    <row r="134" spans="7:14" x14ac:dyDescent="0.2">
      <c r="G134" s="82"/>
      <c r="H134" s="82"/>
      <c r="L134" s="81"/>
      <c r="M134" s="83"/>
      <c r="N134" s="83"/>
    </row>
    <row r="135" spans="7:14" x14ac:dyDescent="0.2">
      <c r="G135" s="82"/>
      <c r="H135" s="82"/>
      <c r="L135" s="81"/>
      <c r="M135" s="83"/>
      <c r="N135" s="83"/>
    </row>
    <row r="136" spans="7:14" x14ac:dyDescent="0.2">
      <c r="G136" s="82"/>
      <c r="H136" s="82"/>
      <c r="L136" s="81"/>
      <c r="M136" s="83"/>
      <c r="N136" s="83"/>
    </row>
    <row r="137" spans="7:14" x14ac:dyDescent="0.2">
      <c r="G137" s="82"/>
      <c r="H137" s="82"/>
      <c r="L137" s="81"/>
      <c r="M137" s="83"/>
      <c r="N137" s="83"/>
    </row>
    <row r="138" spans="7:14" x14ac:dyDescent="0.2">
      <c r="G138" s="82"/>
      <c r="H138" s="82"/>
      <c r="L138" s="81"/>
      <c r="M138" s="83"/>
      <c r="N138" s="83"/>
    </row>
    <row r="139" spans="7:14" x14ac:dyDescent="0.2">
      <c r="G139" s="82"/>
      <c r="H139" s="82"/>
      <c r="L139" s="81"/>
      <c r="M139" s="83"/>
      <c r="N139" s="83"/>
    </row>
    <row r="140" spans="7:14" x14ac:dyDescent="0.2">
      <c r="G140" s="82"/>
      <c r="H140" s="82"/>
      <c r="L140" s="81"/>
      <c r="M140" s="83"/>
      <c r="N140" s="83"/>
    </row>
    <row r="141" spans="7:14" x14ac:dyDescent="0.2">
      <c r="G141" s="82"/>
      <c r="H141" s="82"/>
      <c r="L141" s="81"/>
      <c r="M141" s="83"/>
      <c r="N141" s="83"/>
    </row>
    <row r="142" spans="7:14" x14ac:dyDescent="0.2">
      <c r="G142" s="82"/>
      <c r="H142" s="82"/>
      <c r="L142" s="81"/>
      <c r="M142" s="83"/>
      <c r="N142" s="83"/>
    </row>
    <row r="143" spans="7:14" x14ac:dyDescent="0.2">
      <c r="G143" s="82"/>
      <c r="H143" s="82"/>
      <c r="L143" s="81"/>
      <c r="M143" s="83"/>
      <c r="N143" s="83"/>
    </row>
    <row r="144" spans="7:14" x14ac:dyDescent="0.2">
      <c r="G144" s="82"/>
      <c r="H144" s="82"/>
      <c r="L144" s="81"/>
      <c r="M144" s="83"/>
      <c r="N144" s="83"/>
    </row>
    <row r="145" spans="7:14" x14ac:dyDescent="0.2">
      <c r="G145" s="82"/>
      <c r="H145" s="82"/>
      <c r="L145" s="81"/>
      <c r="M145" s="83"/>
      <c r="N145" s="83"/>
    </row>
    <row r="146" spans="7:14" x14ac:dyDescent="0.2">
      <c r="G146" s="82"/>
      <c r="H146" s="82"/>
      <c r="L146" s="81"/>
      <c r="M146" s="83"/>
      <c r="N146" s="83"/>
    </row>
    <row r="147" spans="7:14" x14ac:dyDescent="0.2">
      <c r="G147" s="82"/>
      <c r="H147" s="82"/>
      <c r="L147" s="81"/>
      <c r="M147" s="83"/>
      <c r="N147" s="83"/>
    </row>
    <row r="148" spans="7:14" x14ac:dyDescent="0.2">
      <c r="G148" s="82"/>
      <c r="H148" s="82"/>
      <c r="L148" s="81"/>
      <c r="M148" s="83"/>
      <c r="N148" s="83"/>
    </row>
    <row r="149" spans="7:14" x14ac:dyDescent="0.2">
      <c r="G149" s="82"/>
      <c r="H149" s="82"/>
      <c r="L149" s="81"/>
      <c r="M149" s="83"/>
      <c r="N149" s="83"/>
    </row>
    <row r="150" spans="7:14" x14ac:dyDescent="0.2">
      <c r="G150" s="82"/>
      <c r="H150" s="82"/>
      <c r="L150" s="81"/>
      <c r="M150" s="83"/>
      <c r="N150" s="83"/>
    </row>
    <row r="151" spans="7:14" x14ac:dyDescent="0.2">
      <c r="G151" s="82"/>
      <c r="H151" s="82"/>
      <c r="L151" s="81"/>
      <c r="M151" s="83"/>
      <c r="N151" s="83"/>
    </row>
    <row r="152" spans="7:14" x14ac:dyDescent="0.2">
      <c r="G152" s="82"/>
      <c r="H152" s="82"/>
      <c r="L152" s="81"/>
      <c r="M152" s="83"/>
      <c r="N152" s="83"/>
    </row>
    <row r="153" spans="7:14" x14ac:dyDescent="0.2">
      <c r="G153" s="82"/>
      <c r="H153" s="82"/>
      <c r="L153" s="81"/>
      <c r="M153" s="83"/>
      <c r="N153" s="83"/>
    </row>
    <row r="154" spans="7:14" x14ac:dyDescent="0.2">
      <c r="G154" s="82"/>
      <c r="H154" s="82"/>
      <c r="L154" s="81"/>
      <c r="M154" s="83"/>
      <c r="N154" s="83"/>
    </row>
    <row r="155" spans="7:14" x14ac:dyDescent="0.2">
      <c r="G155" s="82"/>
      <c r="H155" s="82"/>
      <c r="L155" s="81"/>
      <c r="M155" s="83"/>
      <c r="N155" s="83"/>
    </row>
    <row r="156" spans="7:14" x14ac:dyDescent="0.2">
      <c r="G156" s="82"/>
      <c r="H156" s="82"/>
      <c r="L156" s="81"/>
      <c r="M156" s="83"/>
      <c r="N156" s="83"/>
    </row>
    <row r="157" spans="7:14" x14ac:dyDescent="0.2">
      <c r="G157" s="82"/>
      <c r="H157" s="82"/>
      <c r="L157" s="81"/>
      <c r="M157" s="83"/>
      <c r="N157" s="83"/>
    </row>
    <row r="158" spans="7:14" x14ac:dyDescent="0.2">
      <c r="G158" s="82"/>
      <c r="H158" s="82"/>
      <c r="L158" s="81"/>
      <c r="M158" s="83"/>
      <c r="N158" s="83"/>
    </row>
    <row r="159" spans="7:14" x14ac:dyDescent="0.2">
      <c r="G159" s="82"/>
      <c r="H159" s="82"/>
      <c r="L159" s="81"/>
      <c r="M159" s="83"/>
      <c r="N159" s="83"/>
    </row>
    <row r="160" spans="7:14" x14ac:dyDescent="0.2">
      <c r="G160" s="82"/>
      <c r="H160" s="82"/>
      <c r="L160" s="81"/>
      <c r="M160" s="83"/>
      <c r="N160" s="83"/>
    </row>
    <row r="161" spans="7:14" x14ac:dyDescent="0.2">
      <c r="G161" s="82"/>
      <c r="H161" s="82"/>
      <c r="L161" s="81"/>
      <c r="M161" s="83"/>
      <c r="N161" s="83"/>
    </row>
    <row r="162" spans="7:14" x14ac:dyDescent="0.2">
      <c r="G162" s="82"/>
      <c r="H162" s="82"/>
      <c r="L162" s="81"/>
      <c r="M162" s="83"/>
      <c r="N162" s="83"/>
    </row>
    <row r="163" spans="7:14" x14ac:dyDescent="0.2">
      <c r="G163" s="82"/>
      <c r="H163" s="82"/>
      <c r="L163" s="81"/>
      <c r="M163" s="83"/>
      <c r="N163" s="83"/>
    </row>
    <row r="164" spans="7:14" x14ac:dyDescent="0.2">
      <c r="G164" s="82"/>
      <c r="H164" s="82"/>
      <c r="L164" s="81"/>
      <c r="M164" s="83"/>
      <c r="N164" s="83"/>
    </row>
    <row r="165" spans="7:14" x14ac:dyDescent="0.2">
      <c r="G165" s="82"/>
      <c r="H165" s="82"/>
      <c r="L165" s="81"/>
      <c r="M165" s="83"/>
      <c r="N165" s="83"/>
    </row>
    <row r="166" spans="7:14" x14ac:dyDescent="0.2">
      <c r="G166" s="82"/>
      <c r="H166" s="82"/>
      <c r="L166" s="81"/>
      <c r="M166" s="83"/>
      <c r="N166" s="83"/>
    </row>
    <row r="167" spans="7:14" x14ac:dyDescent="0.2">
      <c r="G167" s="82"/>
      <c r="H167" s="82"/>
      <c r="L167" s="81"/>
      <c r="M167" s="83"/>
      <c r="N167" s="83"/>
    </row>
    <row r="168" spans="7:14" x14ac:dyDescent="0.2">
      <c r="G168" s="82"/>
      <c r="H168" s="82"/>
      <c r="L168" s="81"/>
      <c r="M168" s="83"/>
      <c r="N168" s="83"/>
    </row>
    <row r="169" spans="7:14" x14ac:dyDescent="0.2">
      <c r="G169" s="82"/>
      <c r="H169" s="82"/>
      <c r="L169" s="81"/>
      <c r="M169" s="83"/>
      <c r="N169" s="83"/>
    </row>
    <row r="170" spans="7:14" x14ac:dyDescent="0.2">
      <c r="G170" s="82"/>
      <c r="H170" s="82"/>
      <c r="L170" s="81"/>
      <c r="M170" s="83"/>
      <c r="N170" s="83"/>
    </row>
    <row r="171" spans="7:14" x14ac:dyDescent="0.2">
      <c r="G171" s="82"/>
      <c r="H171" s="82"/>
      <c r="L171" s="81"/>
      <c r="M171" s="83"/>
      <c r="N171" s="83"/>
    </row>
    <row r="172" spans="7:14" x14ac:dyDescent="0.2">
      <c r="G172" s="82"/>
      <c r="H172" s="82"/>
      <c r="L172" s="81"/>
      <c r="M172" s="83"/>
      <c r="N172" s="83"/>
    </row>
    <row r="173" spans="7:14" x14ac:dyDescent="0.2">
      <c r="G173" s="82"/>
      <c r="H173" s="82"/>
      <c r="L173" s="81"/>
      <c r="M173" s="83"/>
      <c r="N173" s="83"/>
    </row>
    <row r="174" spans="7:14" x14ac:dyDescent="0.2">
      <c r="G174" s="82"/>
      <c r="H174" s="82"/>
      <c r="L174" s="81"/>
      <c r="M174" s="83"/>
      <c r="N174" s="83"/>
    </row>
    <row r="175" spans="7:14" x14ac:dyDescent="0.2">
      <c r="G175" s="82"/>
      <c r="H175" s="82"/>
      <c r="L175" s="81"/>
      <c r="M175" s="83"/>
      <c r="N175" s="83"/>
    </row>
    <row r="176" spans="7:14" x14ac:dyDescent="0.2">
      <c r="G176" s="82"/>
      <c r="H176" s="82"/>
      <c r="L176" s="81"/>
      <c r="M176" s="83"/>
      <c r="N176" s="83"/>
    </row>
    <row r="177" spans="7:14" x14ac:dyDescent="0.2">
      <c r="G177" s="82"/>
      <c r="H177" s="82"/>
      <c r="L177" s="81"/>
      <c r="M177" s="83"/>
      <c r="N177" s="83"/>
    </row>
    <row r="178" spans="7:14" x14ac:dyDescent="0.2">
      <c r="G178" s="82"/>
      <c r="H178" s="82"/>
      <c r="L178" s="81"/>
      <c r="M178" s="83"/>
      <c r="N178" s="83"/>
    </row>
    <row r="179" spans="7:14" x14ac:dyDescent="0.2">
      <c r="G179" s="82"/>
      <c r="H179" s="82"/>
      <c r="L179" s="81"/>
      <c r="M179" s="83"/>
      <c r="N179" s="83"/>
    </row>
    <row r="180" spans="7:14" x14ac:dyDescent="0.2">
      <c r="G180" s="82"/>
      <c r="H180" s="82"/>
      <c r="L180" s="81"/>
      <c r="M180" s="83"/>
      <c r="N180" s="83"/>
    </row>
    <row r="181" spans="7:14" x14ac:dyDescent="0.2">
      <c r="G181" s="82"/>
      <c r="H181" s="82"/>
      <c r="L181" s="81"/>
      <c r="M181" s="83"/>
      <c r="N181" s="83"/>
    </row>
    <row r="182" spans="7:14" x14ac:dyDescent="0.2">
      <c r="G182" s="82"/>
      <c r="H182" s="82"/>
      <c r="L182" s="81"/>
      <c r="M182" s="83"/>
      <c r="N182" s="83"/>
    </row>
    <row r="183" spans="7:14" x14ac:dyDescent="0.2">
      <c r="G183" s="82"/>
      <c r="H183" s="82"/>
      <c r="L183" s="81"/>
      <c r="M183" s="83"/>
      <c r="N183" s="83"/>
    </row>
    <row r="184" spans="7:14" x14ac:dyDescent="0.2">
      <c r="G184" s="82"/>
      <c r="H184" s="82"/>
      <c r="L184" s="81"/>
      <c r="M184" s="83"/>
      <c r="N184" s="83"/>
    </row>
    <row r="185" spans="7:14" x14ac:dyDescent="0.2">
      <c r="G185" s="82"/>
      <c r="H185" s="82"/>
      <c r="L185" s="81"/>
      <c r="M185" s="83"/>
      <c r="N185" s="83"/>
    </row>
    <row r="186" spans="7:14" x14ac:dyDescent="0.2">
      <c r="G186" s="82"/>
      <c r="H186" s="82"/>
      <c r="L186" s="81"/>
      <c r="M186" s="83"/>
      <c r="N186" s="83"/>
    </row>
    <row r="187" spans="7:14" x14ac:dyDescent="0.2">
      <c r="G187" s="82"/>
      <c r="H187" s="82"/>
      <c r="L187" s="81"/>
      <c r="M187" s="83"/>
      <c r="N187" s="83"/>
    </row>
    <row r="188" spans="7:14" x14ac:dyDescent="0.2">
      <c r="G188" s="82"/>
      <c r="H188" s="82"/>
      <c r="L188" s="81"/>
      <c r="M188" s="83"/>
      <c r="N188" s="83"/>
    </row>
    <row r="189" spans="7:14" x14ac:dyDescent="0.2">
      <c r="G189" s="82"/>
      <c r="H189" s="82"/>
      <c r="L189" s="81"/>
      <c r="M189" s="83"/>
      <c r="N189" s="83"/>
    </row>
    <row r="190" spans="7:14" x14ac:dyDescent="0.2">
      <c r="G190" s="82"/>
      <c r="H190" s="82"/>
      <c r="L190" s="81"/>
      <c r="M190" s="83"/>
      <c r="N190" s="83"/>
    </row>
    <row r="191" spans="7:14" x14ac:dyDescent="0.2">
      <c r="G191" s="82"/>
      <c r="H191" s="82"/>
      <c r="L191" s="81"/>
      <c r="M191" s="83"/>
      <c r="N191" s="83"/>
    </row>
    <row r="192" spans="7:14" x14ac:dyDescent="0.2">
      <c r="G192" s="82"/>
      <c r="H192" s="82"/>
      <c r="L192" s="81"/>
      <c r="M192" s="83"/>
      <c r="N192" s="83"/>
    </row>
    <row r="193" spans="7:14" x14ac:dyDescent="0.2">
      <c r="G193" s="82"/>
      <c r="H193" s="82"/>
      <c r="L193" s="81"/>
      <c r="M193" s="83"/>
      <c r="N193" s="83"/>
    </row>
    <row r="194" spans="7:14" x14ac:dyDescent="0.2">
      <c r="G194" s="82"/>
      <c r="H194" s="82"/>
      <c r="L194" s="81"/>
      <c r="M194" s="83"/>
      <c r="N194" s="83"/>
    </row>
    <row r="195" spans="7:14" x14ac:dyDescent="0.2">
      <c r="G195" s="82"/>
      <c r="H195" s="82"/>
      <c r="L195" s="81"/>
      <c r="M195" s="83"/>
      <c r="N195" s="83"/>
    </row>
    <row r="196" spans="7:14" x14ac:dyDescent="0.2">
      <c r="G196" s="82"/>
      <c r="H196" s="82"/>
      <c r="L196" s="81"/>
      <c r="M196" s="83"/>
      <c r="N196" s="83"/>
    </row>
    <row r="197" spans="7:14" x14ac:dyDescent="0.2">
      <c r="G197" s="82"/>
      <c r="H197" s="82"/>
      <c r="L197" s="81"/>
      <c r="M197" s="83"/>
      <c r="N197" s="83"/>
    </row>
    <row r="198" spans="7:14" x14ac:dyDescent="0.2">
      <c r="G198" s="82"/>
      <c r="H198" s="82"/>
      <c r="L198" s="81"/>
      <c r="M198" s="83"/>
      <c r="N198" s="83"/>
    </row>
    <row r="199" spans="7:14" x14ac:dyDescent="0.2">
      <c r="G199" s="82"/>
      <c r="H199" s="82"/>
      <c r="L199" s="81"/>
      <c r="M199" s="83"/>
      <c r="N199" s="83"/>
    </row>
    <row r="200" spans="7:14" x14ac:dyDescent="0.2">
      <c r="G200" s="82"/>
      <c r="H200" s="82"/>
      <c r="L200" s="81"/>
      <c r="M200" s="83"/>
      <c r="N200" s="83"/>
    </row>
    <row r="201" spans="7:14" x14ac:dyDescent="0.2">
      <c r="G201" s="82"/>
      <c r="H201" s="82"/>
      <c r="L201" s="81"/>
      <c r="M201" s="83"/>
      <c r="N201" s="83"/>
    </row>
  </sheetData>
  <sheetProtection password="DB3D" sheet="1" objects="1" scenarios="1"/>
  <pageMargins left="0.78740157480314965" right="0.78740157480314965" top="0.39370078740157483" bottom="0" header="0.51181102362204722" footer="0.51181102362204722"/>
  <pageSetup paperSize="9" orientation="portrait" horizontalDpi="0"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
  <sheetViews>
    <sheetView workbookViewId="0">
      <selection sqref="A1:D1"/>
    </sheetView>
  </sheetViews>
  <sheetFormatPr defaultRowHeight="15" x14ac:dyDescent="0.25"/>
  <sheetData>
    <row r="1" spans="1:4" x14ac:dyDescent="0.25">
      <c r="A1" s="76" t="s">
        <v>98</v>
      </c>
      <c r="B1" s="76" t="s">
        <v>113</v>
      </c>
      <c r="C1" s="76" t="s">
        <v>114</v>
      </c>
      <c r="D1" s="76" t="s">
        <v>101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erienummer xmlns="9c3cd45f-a385-4c2c-b6ea-620ebfa96eee" xsi:nil="true"/>
    <_x00c5_rtal xmlns="9c3cd45f-a385-4c2c-b6ea-620ebfa96eee" xsi:nil="true"/>
    <L_x00f6_pnummer xmlns="9c3cd45f-a385-4c2c-b6ea-620ebfa96eee" xsi:nil="true"/>
    <PublishingExpirationDate xmlns="http://schemas.microsoft.com/sharepoint/v3" xsi:nil="true"/>
    <F_x00f6_rfattare xmlns="9c3cd45f-a385-4c2c-b6ea-620ebfa96eee" xsi:nil="true"/>
    <PublishingStartDate xmlns="http://schemas.microsoft.com/sharepoint/v3" xsi:nil="true"/>
    <Verksamhet xmlns="9c3cd45f-a385-4c2c-b6ea-620ebfa96eee" xsi:nil="true"/>
    <Beskrivning xmlns="9c3cd45f-a385-4c2c-b6ea-620ebfa96ee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A0D00AF300D2F4DB62EC6D435750673" ma:contentTypeVersion="7" ma:contentTypeDescription="Create a new document." ma:contentTypeScope="" ma:versionID="efbe09c2e95444976e7c067cd595a9bb">
  <xsd:schema xmlns:xsd="http://www.w3.org/2001/XMLSchema" xmlns:xs="http://www.w3.org/2001/XMLSchema" xmlns:p="http://schemas.microsoft.com/office/2006/metadata/properties" xmlns:ns1="http://schemas.microsoft.com/sharepoint/v3" xmlns:ns2="9c3cd45f-a385-4c2c-b6ea-620ebfa96eee" targetNamespace="http://schemas.microsoft.com/office/2006/metadata/properties" ma:root="true" ma:fieldsID="529997a182113530befe6ee09b36f384" ns1:_="" ns2:_="">
    <xsd:import namespace="http://schemas.microsoft.com/sharepoint/v3"/>
    <xsd:import namespace="9c3cd45f-a385-4c2c-b6ea-620ebfa96eee"/>
    <xsd:element name="properties">
      <xsd:complexType>
        <xsd:sequence>
          <xsd:element name="documentManagement">
            <xsd:complexType>
              <xsd:all>
                <xsd:element ref="ns1:PublishingStartDate" minOccurs="0"/>
                <xsd:element ref="ns1:PublishingExpirationDate" minOccurs="0"/>
                <xsd:element ref="ns2:F_x00f6_rfattare" minOccurs="0"/>
                <xsd:element ref="ns2:Serienummer" minOccurs="0"/>
                <xsd:element ref="ns2:L_x00f6_pnummer" minOccurs="0"/>
                <xsd:element ref="ns2:Verksamhet" minOccurs="0"/>
                <xsd:element ref="ns2:_x00c5_rtal" minOccurs="0"/>
                <xsd:element ref="ns2:Beskrivni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c3cd45f-a385-4c2c-b6ea-620ebfa96eee" elementFormDefault="qualified">
    <xsd:import namespace="http://schemas.microsoft.com/office/2006/documentManagement/types"/>
    <xsd:import namespace="http://schemas.microsoft.com/office/infopath/2007/PartnerControls"/>
    <xsd:element name="F_x00f6_rfattare" ma:index="10" nillable="true" ma:displayName="Författare" ma:internalName="F_x00f6_rfattare">
      <xsd:simpleType>
        <xsd:restriction base="dms:Text"/>
      </xsd:simpleType>
    </xsd:element>
    <xsd:element name="Serienummer" ma:index="11" nillable="true" ma:displayName="Serienummer" ma:internalName="Serienummer">
      <xsd:simpleType>
        <xsd:restriction base="dms:Text"/>
      </xsd:simpleType>
    </xsd:element>
    <xsd:element name="L_x00f6_pnummer" ma:index="12" nillable="true" ma:displayName="Löpnummer" ma:internalName="L_x00f6_pnummer">
      <xsd:simpleType>
        <xsd:restriction base="dms:Text"/>
      </xsd:simpleType>
    </xsd:element>
    <xsd:element name="Verksamhet" ma:index="13" nillable="true" ma:displayName="Verksamhet" ma:internalName="Verksamhet">
      <xsd:simpleType>
        <xsd:restriction base="dms:Text"/>
      </xsd:simpleType>
    </xsd:element>
    <xsd:element name="_x00c5_rtal" ma:index="14" nillable="true" ma:displayName="Årtal" ma:internalName="_x00c5_rtal">
      <xsd:simpleType>
        <xsd:restriction base="dms:Text"/>
      </xsd:simpleType>
    </xsd:element>
    <xsd:element name="Beskrivning" ma:index="15" nillable="true" ma:displayName="Beskrivning" ma:internalName="Beskrivning">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42D692-F314-47A6-8D91-F0A57EA13D16}">
  <ds:schemaRefs>
    <ds:schemaRef ds:uri="http://schemas.microsoft.com/sharepoint/v3"/>
    <ds:schemaRef ds:uri="http://www.w3.org/XML/1998/namespace"/>
    <ds:schemaRef ds:uri="http://purl.org/dc/terms/"/>
    <ds:schemaRef ds:uri="9c3cd45f-a385-4c2c-b6ea-620ebfa96eee"/>
    <ds:schemaRef ds:uri="http://purl.org/dc/dcmitype/"/>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AC3FC7BD-CC95-4453-9310-2F050FAE04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c3cd45f-a385-4c2c-b6ea-620ebfa96e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29A5D23-2C2A-489C-BFFD-395AF5DA1C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vt:i4>
      </vt:variant>
      <vt:variant>
        <vt:lpstr>Namngivna områden</vt:lpstr>
      </vt:variant>
      <vt:variant>
        <vt:i4>3</vt:i4>
      </vt:variant>
    </vt:vector>
  </HeadingPairs>
  <TitlesOfParts>
    <vt:vector size="6" baseType="lpstr">
      <vt:lpstr>Resultat</vt:lpstr>
      <vt:lpstr>Dataunderlag</vt:lpstr>
      <vt:lpstr>Indata</vt:lpstr>
      <vt:lpstr>Resultat!Utskriftsområde</vt:lpstr>
      <vt:lpstr>Resultat!Utskriftsrubriker</vt:lpstr>
      <vt:lpstr>Älg</vt:lpstr>
    </vt:vector>
  </TitlesOfParts>
  <Manager/>
  <Company>LST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Robert Karlsson</dc:creator>
  <cp:keywords/>
  <dc:description/>
  <cp:lastModifiedBy>Nicklas Lundin</cp:lastModifiedBy>
  <cp:revision/>
  <dcterms:created xsi:type="dcterms:W3CDTF">2014-10-29T08:22:21Z</dcterms:created>
  <dcterms:modified xsi:type="dcterms:W3CDTF">2023-04-30T10:51:32Z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0x0101004A0D00AF300D2F4DB62EC6D435750673</vt:lpwstr>
  </property>
</Properties>
</file>